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/>
  <mc:AlternateContent xmlns:mc="http://schemas.openxmlformats.org/markup-compatibility/2006">
    <mc:Choice Requires="x15">
      <x15ac:absPath xmlns:x15ac="http://schemas.microsoft.com/office/spreadsheetml/2010/11/ac" url="/Users/evert-janvandenberg/Documents/"/>
    </mc:Choice>
  </mc:AlternateContent>
  <xr:revisionPtr revIDLastSave="0" documentId="8_{4481498A-C851-1641-BAB9-1829ED055216}" xr6:coauthVersionLast="47" xr6:coauthVersionMax="47" xr10:uidLastSave="{00000000-0000-0000-0000-000000000000}"/>
  <bookViews>
    <workbookView xWindow="0" yWindow="0" windowWidth="33600" windowHeight="21000" tabRatio="761" xr2:uid="{00000000-000D-0000-FFFF-FFFF00000000}"/>
  </bookViews>
  <sheets>
    <sheet name="Inkomsten uitgaven 2022" sheetId="6" r:id="rId1"/>
    <sheet name="Inkomsten uitgaven 2021" sheetId="5" r:id="rId2"/>
    <sheet name="Inkomsten uitgaven 2020" sheetId="4" r:id="rId3"/>
    <sheet name="Inkomsten uitgaven 2019" sheetId="3" r:id="rId4"/>
    <sheet name="Inkomsten uitgaven 2018" sheetId="2" r:id="rId5"/>
    <sheet name=" Inkomsten uitgaven 2017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6" l="1"/>
  <c r="E62" i="6"/>
  <c r="D62" i="6"/>
  <c r="C62" i="6"/>
  <c r="F10" i="6"/>
  <c r="E10" i="6"/>
  <c r="D10" i="6"/>
  <c r="C10" i="6"/>
  <c r="F61" i="5"/>
  <c r="E61" i="5"/>
  <c r="E10" i="5"/>
  <c r="C61" i="5"/>
  <c r="C10" i="5"/>
  <c r="D61" i="5"/>
  <c r="F10" i="5"/>
  <c r="D10" i="5"/>
  <c r="F60" i="4"/>
  <c r="E60" i="4"/>
  <c r="D60" i="4"/>
  <c r="C36" i="4"/>
  <c r="C34" i="4"/>
  <c r="C30" i="4"/>
  <c r="C60" i="4" s="1"/>
  <c r="F10" i="4"/>
  <c r="E10" i="4"/>
  <c r="D10" i="4"/>
  <c r="C10" i="4"/>
  <c r="E52" i="3"/>
  <c r="E32" i="3"/>
  <c r="E27" i="3"/>
  <c r="E26" i="3"/>
  <c r="E21" i="3"/>
  <c r="E58" i="3" s="1"/>
  <c r="E9" i="3"/>
  <c r="E3" i="3"/>
  <c r="E10" i="3"/>
  <c r="C36" i="3"/>
  <c r="C34" i="3"/>
  <c r="C30" i="3"/>
  <c r="D58" i="3"/>
  <c r="F10" i="3"/>
  <c r="C10" i="3"/>
  <c r="D10" i="3"/>
  <c r="F58" i="3"/>
  <c r="C58" i="3"/>
  <c r="D47" i="2"/>
  <c r="E18" i="2"/>
  <c r="E17" i="2"/>
  <c r="E16" i="2"/>
  <c r="E56" i="2" s="1"/>
  <c r="D20" i="2"/>
  <c r="D31" i="2"/>
  <c r="D26" i="2"/>
  <c r="D25" i="2"/>
  <c r="D56" i="2" s="1"/>
  <c r="D8" i="2"/>
  <c r="D3" i="2"/>
  <c r="D9" i="2" s="1"/>
  <c r="E26" i="2"/>
  <c r="E19" i="2"/>
  <c r="E8" i="2"/>
  <c r="E3" i="2"/>
  <c r="C35" i="2"/>
  <c r="C56" i="2" s="1"/>
  <c r="C33" i="2"/>
  <c r="C29" i="2"/>
  <c r="C9" i="2"/>
  <c r="F35" i="2"/>
  <c r="F56" i="2" s="1"/>
  <c r="F33" i="2"/>
  <c r="F29" i="2"/>
  <c r="F9" i="2"/>
  <c r="E9" i="2"/>
  <c r="C62" i="1"/>
  <c r="C61" i="1"/>
  <c r="E4" i="1"/>
  <c r="E5" i="1"/>
  <c r="E6" i="1"/>
  <c r="E7" i="1"/>
  <c r="D16" i="1"/>
  <c r="D55" i="1" s="1"/>
  <c r="D21" i="1"/>
  <c r="E21" i="1" s="1"/>
  <c r="D27" i="1"/>
  <c r="C59" i="1" s="1"/>
  <c r="D8" i="1"/>
  <c r="E8" i="1"/>
  <c r="D3" i="1"/>
  <c r="E40" i="1"/>
  <c r="E49" i="1"/>
  <c r="E44" i="1"/>
  <c r="E37" i="1"/>
  <c r="D20" i="1"/>
  <c r="D19" i="1"/>
  <c r="C35" i="1"/>
  <c r="E35" i="1" s="1"/>
  <c r="C33" i="1"/>
  <c r="C30" i="1"/>
  <c r="C27" i="1"/>
  <c r="C55" i="1" s="1"/>
  <c r="C60" i="1"/>
  <c r="F30" i="1"/>
  <c r="F35" i="1"/>
  <c r="F33" i="1"/>
  <c r="F55" i="1" s="1"/>
  <c r="F9" i="1"/>
  <c r="E52" i="1"/>
  <c r="E45" i="1"/>
  <c r="E51" i="1"/>
  <c r="E47" i="1"/>
  <c r="E41" i="1"/>
  <c r="C9" i="1"/>
  <c r="E29" i="1"/>
  <c r="E30" i="1"/>
  <c r="E31" i="1"/>
  <c r="E32" i="1"/>
  <c r="E33" i="1"/>
  <c r="E36" i="1"/>
  <c r="E39" i="1"/>
  <c r="E38" i="1"/>
  <c r="E3" i="1"/>
  <c r="E9" i="1" s="1"/>
  <c r="D9" i="1"/>
  <c r="C58" i="1" s="1"/>
  <c r="E23" i="1"/>
  <c r="E19" i="1"/>
  <c r="E53" i="1"/>
  <c r="E54" i="1"/>
  <c r="E34" i="1"/>
  <c r="E28" i="1"/>
  <c r="E22" i="1"/>
  <c r="E20" i="1"/>
  <c r="E18" i="1"/>
  <c r="E25" i="1"/>
  <c r="E48" i="1"/>
  <c r="E43" i="1"/>
  <c r="E17" i="1"/>
  <c r="E24" i="1"/>
  <c r="E16" i="1"/>
  <c r="E15" i="1"/>
  <c r="E14" i="1"/>
  <c r="E13" i="1"/>
  <c r="E55" i="1" s="1"/>
  <c r="E46" i="1"/>
  <c r="E26" i="1"/>
  <c r="E42" i="1"/>
  <c r="E27" i="1"/>
  <c r="D61" i="1" l="1"/>
  <c r="D62" i="1"/>
  <c r="D60" i="1"/>
  <c r="D59" i="1"/>
</calcChain>
</file>

<file path=xl/sharedStrings.xml><?xml version="1.0" encoding="utf-8"?>
<sst xmlns="http://schemas.openxmlformats.org/spreadsheetml/2006/main" count="421" uniqueCount="101">
  <si>
    <t>Inkomsten</t>
  </si>
  <si>
    <t>Verschil</t>
  </si>
  <si>
    <t>t.o.v. begroting</t>
  </si>
  <si>
    <t>Opbrengsten collectes</t>
  </si>
  <si>
    <t>Totale opbrengsten</t>
  </si>
  <si>
    <t>Uitgaven</t>
  </si>
  <si>
    <t>Spreekgeld</t>
  </si>
  <si>
    <t>Loonkosten</t>
  </si>
  <si>
    <t>Overige personeelskosten</t>
  </si>
  <si>
    <t>Accountantskosten</t>
  </si>
  <si>
    <t>Huur pand en school</t>
  </si>
  <si>
    <t>Waterverbruik</t>
  </si>
  <si>
    <t>Elektra</t>
  </si>
  <si>
    <t>Gas</t>
  </si>
  <si>
    <t>Telefoonkosten</t>
  </si>
  <si>
    <t>Giften aan derden</t>
  </si>
  <si>
    <t>Conferenties/evenementen/reiskosten</t>
  </si>
  <si>
    <t>Bank- rente kosten</t>
  </si>
  <si>
    <t>Verzekeringen</t>
  </si>
  <si>
    <t>Afschrijvingskosten</t>
  </si>
  <si>
    <t>Lichten en Geluid</t>
  </si>
  <si>
    <t>Beamer</t>
  </si>
  <si>
    <t>Zorgondersteuning</t>
  </si>
  <si>
    <t>Aanbiddingsteam</t>
  </si>
  <si>
    <t>Catering</t>
  </si>
  <si>
    <t>Kinderkerk</t>
  </si>
  <si>
    <t>Highlight</t>
  </si>
  <si>
    <t>Deco-team</t>
  </si>
  <si>
    <t>Mediateam</t>
  </si>
  <si>
    <t>Famous</t>
  </si>
  <si>
    <t>Hosting</t>
  </si>
  <si>
    <t>Totale uitgaven</t>
  </si>
  <si>
    <t>Schaderekening</t>
  </si>
  <si>
    <t>Diverse opbrengsten</t>
  </si>
  <si>
    <t>Begroting 2017</t>
  </si>
  <si>
    <t>Heroes</t>
  </si>
  <si>
    <t>Kantoorbenodigdheden/boekh.prg</t>
  </si>
  <si>
    <t>Diaconie/boeken</t>
  </si>
  <si>
    <t>KM vergoedingen</t>
  </si>
  <si>
    <t>Contributies /Abonnementen/glasvezel</t>
  </si>
  <si>
    <t>Drukwerk/Reclame/Advertenties</t>
  </si>
  <si>
    <t>Overige huisvestingskosten/afval/belast</t>
  </si>
  <si>
    <t>Hart for the house</t>
  </si>
  <si>
    <t xml:space="preserve">Diaconie </t>
  </si>
  <si>
    <t>Onderhoud gebouw/reservering</t>
  </si>
  <si>
    <t>Hart for the House uitgaven</t>
  </si>
  <si>
    <t>Opbrengsten d.m.v. giften/machtigingen</t>
  </si>
  <si>
    <t>Kosters</t>
  </si>
  <si>
    <t>Werkelijk 2017</t>
  </si>
  <si>
    <t>Begroting 2018</t>
  </si>
  <si>
    <t>4030/4020</t>
  </si>
  <si>
    <t>4040/4042</t>
  </si>
  <si>
    <t>4060 /4160</t>
  </si>
  <si>
    <t>4209 t/m 4212</t>
  </si>
  <si>
    <t>Ondernemend LEEF!</t>
  </si>
  <si>
    <t>Compassion</t>
  </si>
  <si>
    <t>Dotatie reserve</t>
  </si>
  <si>
    <t>Diverse kosten/ buiten budget</t>
  </si>
  <si>
    <t>Opbrengst collecte Kinderkerk</t>
  </si>
  <si>
    <t>5850,8586,9200</t>
  </si>
  <si>
    <t>Opbrengst Ondernemend LEEF!</t>
  </si>
  <si>
    <t>Totalen inkomsten</t>
  </si>
  <si>
    <t>Totale loonkosten</t>
  </si>
  <si>
    <t>Percentage</t>
  </si>
  <si>
    <t>Totale budgetten</t>
  </si>
  <si>
    <t>Totale overige kosten</t>
  </si>
  <si>
    <t>Hillsong</t>
  </si>
  <si>
    <t>Overige huisvestingskosten</t>
  </si>
  <si>
    <t>Kosten hypotheek aflossing jaarlijks</t>
  </si>
  <si>
    <t>Begroting 2019</t>
  </si>
  <si>
    <t>Werkelijk 2018</t>
  </si>
  <si>
    <t>Jeugd/Alpha</t>
  </si>
  <si>
    <t>Begroting 2020</t>
  </si>
  <si>
    <t>Werkelijk 2019</t>
  </si>
  <si>
    <t>Activiteitenteam</t>
  </si>
  <si>
    <t>Opbrengsten evangelisatie</t>
  </si>
  <si>
    <t>Uitgaven Australië</t>
  </si>
  <si>
    <t>Stg Yebo</t>
  </si>
  <si>
    <t>Welcome to Church</t>
  </si>
  <si>
    <t>Stg Present</t>
  </si>
  <si>
    <t>Kerst Light Uitgaven</t>
  </si>
  <si>
    <t>Alpha</t>
  </si>
  <si>
    <t>Interieur</t>
  </si>
  <si>
    <t>Deco-team-Design</t>
  </si>
  <si>
    <t>Werkelijk 2020</t>
  </si>
  <si>
    <t>Begroting 2021</t>
  </si>
  <si>
    <t>Toevoeging reservering Hart for the House</t>
  </si>
  <si>
    <t>Uitgaven Hart for the House</t>
  </si>
  <si>
    <t>Werkelijk 2021</t>
  </si>
  <si>
    <t>Begroting 2022</t>
  </si>
  <si>
    <t>Onderhoud gebouw</t>
  </si>
  <si>
    <t>Telefoonkosten/mobiele telefoon</t>
  </si>
  <si>
    <t>Begroting 2023</t>
  </si>
  <si>
    <t>Werkelijk 2022</t>
  </si>
  <si>
    <t>Public Relations</t>
  </si>
  <si>
    <t>Kosten diversen Leef</t>
  </si>
  <si>
    <t>Studiekosten</t>
  </si>
  <si>
    <t>Kosten Highlight ruimte</t>
  </si>
  <si>
    <t>Tieners-Highlight</t>
  </si>
  <si>
    <t>Contributies /Abonnementen</t>
  </si>
  <si>
    <t>Marriage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</si>
</sst>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&quot;€ &quot;* #,##0.00_ ;_ &quot;€ &quot;* \-#,##0.00_ ;_ &quot;€ &quot;* \-??_ ;_ @_ "/>
    <numFmt numFmtId="167" formatCode="#,##0.00_ ;[Red]\-#,##0.00\ "/>
  </numFmts>
  <fonts count="8" x14ac:knownFonts="1">
    <font>
      <sz val="11"/>
      <color rgb="FF000000"/>
      <name val="Verdana"/>
      <family val="2"/>
      <charset val="1"/>
    </font>
    <font>
      <sz val="10"/>
      <color indexed="55"/>
      <name val="Arial"/>
      <family val="2"/>
      <charset val="1"/>
    </font>
    <font>
      <b/>
      <sz val="10"/>
      <color indexed="55"/>
      <name val="Arial"/>
      <family val="2"/>
      <charset val="1"/>
    </font>
    <font>
      <sz val="10"/>
      <name val="Arial"/>
      <family val="2"/>
      <charset val="1"/>
    </font>
    <font>
      <sz val="10"/>
      <color indexed="55"/>
      <name val="Arial"/>
      <family val="2"/>
    </font>
    <font>
      <sz val="10"/>
      <name val="Arial"/>
      <family val="2"/>
    </font>
    <font>
      <sz val="11"/>
      <color indexed="55"/>
      <name val="Verdana"/>
      <family val="2"/>
      <charset val="1"/>
    </font>
    <font>
      <sz val="8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23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1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/>
    <xf numFmtId="166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4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166" fontId="1" fillId="0" borderId="4" xfId="0" applyNumberFormat="1" applyFont="1" applyBorder="1"/>
    <xf numFmtId="166" fontId="1" fillId="0" borderId="6" xfId="0" applyNumberFormat="1" applyFont="1" applyBorder="1"/>
    <xf numFmtId="166" fontId="2" fillId="0" borderId="0" xfId="0" applyNumberFormat="1" applyFont="1"/>
    <xf numFmtId="0" fontId="2" fillId="0" borderId="3" xfId="0" applyFont="1" applyBorder="1"/>
    <xf numFmtId="167" fontId="3" fillId="0" borderId="4" xfId="0" applyNumberFormat="1" applyFont="1" applyBorder="1"/>
    <xf numFmtId="167" fontId="1" fillId="0" borderId="4" xfId="0" applyNumberFormat="1" applyFont="1" applyBorder="1"/>
    <xf numFmtId="0" fontId="2" fillId="0" borderId="0" xfId="0" applyFont="1"/>
    <xf numFmtId="0" fontId="1" fillId="0" borderId="7" xfId="0" applyFont="1" applyBorder="1"/>
    <xf numFmtId="166" fontId="1" fillId="0" borderId="0" xfId="0" applyNumberFormat="1" applyFont="1"/>
    <xf numFmtId="166" fontId="2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/>
    <xf numFmtId="166" fontId="1" fillId="3" borderId="8" xfId="0" applyNumberFormat="1" applyFont="1" applyFill="1" applyBorder="1"/>
    <xf numFmtId="166" fontId="1" fillId="3" borderId="9" xfId="0" applyNumberFormat="1" applyFont="1" applyFill="1" applyBorder="1"/>
    <xf numFmtId="166" fontId="2" fillId="3" borderId="10" xfId="0" applyNumberFormat="1" applyFont="1" applyFill="1" applyBorder="1"/>
    <xf numFmtId="0" fontId="2" fillId="3" borderId="11" xfId="0" applyFont="1" applyFill="1" applyBorder="1"/>
    <xf numFmtId="166" fontId="2" fillId="3" borderId="12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6" fontId="1" fillId="3" borderId="13" xfId="0" applyNumberFormat="1" applyFont="1" applyFill="1" applyBorder="1"/>
    <xf numFmtId="0" fontId="2" fillId="3" borderId="14" xfId="0" applyFont="1" applyFill="1" applyBorder="1"/>
    <xf numFmtId="166" fontId="2" fillId="3" borderId="15" xfId="0" applyNumberFormat="1" applyFont="1" applyFill="1" applyBorder="1"/>
    <xf numFmtId="167" fontId="3" fillId="0" borderId="6" xfId="0" applyNumberFormat="1" applyFont="1" applyBorder="1"/>
    <xf numFmtId="166" fontId="4" fillId="3" borderId="8" xfId="0" applyNumberFormat="1" applyFont="1" applyFill="1" applyBorder="1"/>
    <xf numFmtId="165" fontId="0" fillId="0" borderId="0" xfId="0" applyNumberFormat="1"/>
    <xf numFmtId="166" fontId="3" fillId="0" borderId="4" xfId="0" applyNumberFormat="1" applyFont="1" applyBorder="1"/>
    <xf numFmtId="166" fontId="5" fillId="0" borderId="16" xfId="0" applyNumberFormat="1" applyFont="1" applyBorder="1" applyAlignment="1">
      <alignment horizontal="left"/>
    </xf>
    <xf numFmtId="166" fontId="3" fillId="0" borderId="16" xfId="0" applyNumberFormat="1" applyFont="1" applyBorder="1"/>
    <xf numFmtId="166" fontId="4" fillId="4" borderId="8" xfId="0" applyNumberFormat="1" applyFont="1" applyFill="1" applyBorder="1"/>
    <xf numFmtId="167" fontId="1" fillId="0" borderId="6" xfId="0" applyNumberFormat="1" applyFont="1" applyBorder="1"/>
    <xf numFmtId="166" fontId="1" fillId="3" borderId="17" xfId="0" applyNumberFormat="1" applyFont="1" applyFill="1" applyBorder="1"/>
    <xf numFmtId="166" fontId="3" fillId="0" borderId="18" xfId="0" applyNumberFormat="1" applyFont="1" applyBorder="1"/>
    <xf numFmtId="166" fontId="1" fillId="0" borderId="16" xfId="0" applyNumberFormat="1" applyFont="1" applyBorder="1"/>
    <xf numFmtId="166" fontId="3" fillId="0" borderId="6" xfId="0" applyNumberFormat="1" applyFont="1" applyBorder="1"/>
    <xf numFmtId="9" fontId="0" fillId="0" borderId="0" xfId="1" applyFont="1"/>
    <xf numFmtId="9" fontId="0" fillId="0" borderId="0" xfId="0" applyNumberFormat="1"/>
    <xf numFmtId="164" fontId="0" fillId="0" borderId="0" xfId="2" applyFont="1"/>
    <xf numFmtId="0" fontId="1" fillId="5" borderId="5" xfId="0" applyFont="1" applyFill="1" applyBorder="1"/>
    <xf numFmtId="166" fontId="1" fillId="6" borderId="8" xfId="0" applyNumberFormat="1" applyFont="1" applyFill="1" applyBorder="1"/>
    <xf numFmtId="166" fontId="1" fillId="5" borderId="16" xfId="0" applyNumberFormat="1" applyFont="1" applyFill="1" applyBorder="1"/>
    <xf numFmtId="167" fontId="3" fillId="5" borderId="4" xfId="0" applyNumberFormat="1" applyFont="1" applyFill="1" applyBorder="1"/>
    <xf numFmtId="166" fontId="2" fillId="6" borderId="12" xfId="0" applyNumberFormat="1" applyFont="1" applyFill="1" applyBorder="1" applyAlignment="1">
      <alignment horizontal="center"/>
    </xf>
    <xf numFmtId="166" fontId="2" fillId="6" borderId="8" xfId="0" applyNumberFormat="1" applyFont="1" applyFill="1" applyBorder="1" applyAlignment="1">
      <alignment horizontal="center"/>
    </xf>
    <xf numFmtId="166" fontId="2" fillId="6" borderId="10" xfId="0" applyNumberFormat="1" applyFont="1" applyFill="1" applyBorder="1"/>
    <xf numFmtId="0" fontId="1" fillId="5" borderId="19" xfId="0" applyFont="1" applyFill="1" applyBorder="1"/>
    <xf numFmtId="166" fontId="4" fillId="5" borderId="8" xfId="0" applyNumberFormat="1" applyFont="1" applyFill="1" applyBorder="1"/>
    <xf numFmtId="166" fontId="4" fillId="6" borderId="8" xfId="0" applyNumberFormat="1" applyFont="1" applyFill="1" applyBorder="1"/>
    <xf numFmtId="166" fontId="1" fillId="6" borderId="9" xfId="0" applyNumberFormat="1" applyFont="1" applyFill="1" applyBorder="1"/>
    <xf numFmtId="166" fontId="1" fillId="0" borderId="8" xfId="0" applyNumberFormat="1" applyFont="1" applyBorder="1"/>
    <xf numFmtId="166" fontId="2" fillId="0" borderId="12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10" xfId="0" applyNumberFormat="1" applyFont="1" applyBorder="1"/>
    <xf numFmtId="0" fontId="1" fillId="0" borderId="19" xfId="0" applyFont="1" applyBorder="1"/>
    <xf numFmtId="166" fontId="4" fillId="0" borderId="8" xfId="0" applyNumberFormat="1" applyFont="1" applyBorder="1"/>
    <xf numFmtId="166" fontId="1" fillId="0" borderId="9" xfId="0" applyNumberFormat="1" applyFont="1" applyBorder="1"/>
    <xf numFmtId="166" fontId="2" fillId="0" borderId="15" xfId="0" applyNumberFormat="1" applyFont="1" applyBorder="1"/>
    <xf numFmtId="166" fontId="1" fillId="0" borderId="20" xfId="0" applyNumberFormat="1" applyFont="1" applyBorder="1"/>
    <xf numFmtId="166" fontId="1" fillId="0" borderId="21" xfId="0" applyNumberFormat="1" applyFont="1" applyBorder="1"/>
    <xf numFmtId="0" fontId="1" fillId="0" borderId="22" xfId="0" applyFont="1" applyFill="1" applyBorder="1"/>
    <xf numFmtId="166" fontId="3" fillId="0" borderId="23" xfId="0" applyNumberFormat="1" applyFont="1" applyBorder="1"/>
    <xf numFmtId="166" fontId="1" fillId="0" borderId="24" xfId="0" applyNumberFormat="1" applyFont="1" applyBorder="1"/>
    <xf numFmtId="166" fontId="1" fillId="0" borderId="3" xfId="0" applyNumberFormat="1" applyFont="1" applyBorder="1"/>
    <xf numFmtId="166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166" fontId="1" fillId="0" borderId="28" xfId="0" applyNumberFormat="1" applyFont="1" applyBorder="1"/>
    <xf numFmtId="166" fontId="1" fillId="0" borderId="9" xfId="0" applyNumberFormat="1" applyFont="1" applyFill="1" applyBorder="1"/>
    <xf numFmtId="166" fontId="1" fillId="0" borderId="5" xfId="0" applyNumberFormat="1" applyFont="1" applyBorder="1"/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005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2005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2" name="Tekstvak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3" name="Tekstvak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1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4" name="Tekstvak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91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5" name="Tekstvak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191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13" name="Tekstvak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915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4" name="Tekstvak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5" name="Tekstvak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6" name="Tekstvak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7" name="Tekstvak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30542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2" name="Tekstvak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3" name="Tekstvak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4" name="Tekstvak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5" name="Tekstvak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1</xdr:col>
      <xdr:colOff>819150</xdr:colOff>
      <xdr:row>14</xdr:row>
      <xdr:rowOff>171450</xdr:rowOff>
    </xdr:from>
    <xdr:ext cx="184731" cy="264560"/>
    <xdr:sp macro="" textlink="">
      <xdr:nvSpPr>
        <xdr:cNvPr id="13" name="Tekstvak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4" name="Tekstvak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5" name="Tekstvak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196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524500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14</xdr:row>
      <xdr:rowOff>171450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419600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524500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14</xdr:row>
      <xdr:rowOff>171450</xdr:rowOff>
    </xdr:from>
    <xdr:ext cx="184731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419600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13</xdr:row>
      <xdr:rowOff>171450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533900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  <xdr:oneCellAnchor>
    <xdr:from>
      <xdr:col>4</xdr:col>
      <xdr:colOff>819150</xdr:colOff>
      <xdr:row>13</xdr:row>
      <xdr:rowOff>171450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533900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13</xdr:row>
      <xdr:rowOff>171450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3148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8"/>
  <sheetViews>
    <sheetView tabSelected="1" topLeftCell="B9" workbookViewId="0">
      <selection activeCell="E1" sqref="E1"/>
    </sheetView>
  </sheetViews>
  <sheetFormatPr baseColWidth="10" defaultColWidth="8.7109375" defaultRowHeight="14" x14ac:dyDescent="0.15"/>
  <cols>
    <col min="1" max="1" width="12.7109375" hidden="1" customWidth="1"/>
    <col min="2" max="2" width="23.42578125" customWidth="1"/>
    <col min="3" max="3" width="12" customWidth="1"/>
    <col min="4" max="4" width="11.5703125" bestFit="1" customWidth="1"/>
    <col min="5" max="5" width="14.28515625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54" t="s">
        <v>89</v>
      </c>
      <c r="D1" s="3" t="s">
        <v>93</v>
      </c>
      <c r="E1" s="3" t="s">
        <v>88</v>
      </c>
      <c r="F1" s="54" t="s">
        <v>92</v>
      </c>
      <c r="H1" s="1"/>
    </row>
    <row r="2" spans="1:8" x14ac:dyDescent="0.15">
      <c r="B2" s="4"/>
      <c r="C2" s="55"/>
      <c r="D2" s="5"/>
      <c r="E2" s="5"/>
      <c r="F2" s="55"/>
      <c r="H2" s="1"/>
    </row>
    <row r="3" spans="1:8" x14ac:dyDescent="0.15">
      <c r="B3" s="6" t="s">
        <v>46</v>
      </c>
      <c r="C3" s="53">
        <v>98000</v>
      </c>
      <c r="D3" s="7">
        <v>119023.94</v>
      </c>
      <c r="E3" s="7">
        <v>117935.45</v>
      </c>
      <c r="F3" s="53">
        <v>98000</v>
      </c>
      <c r="H3" s="1"/>
    </row>
    <row r="4" spans="1:8" x14ac:dyDescent="0.15">
      <c r="A4">
        <v>8400</v>
      </c>
      <c r="B4" s="6" t="s">
        <v>60</v>
      </c>
      <c r="C4" s="53"/>
      <c r="D4" s="7"/>
      <c r="E4" s="7"/>
      <c r="F4" s="53"/>
      <c r="H4" s="1"/>
    </row>
    <row r="5" spans="1:8" x14ac:dyDescent="0.15">
      <c r="A5">
        <v>8300</v>
      </c>
      <c r="B5" s="6" t="s">
        <v>42</v>
      </c>
      <c r="C5" s="53">
        <v>8000</v>
      </c>
      <c r="D5" s="7">
        <v>2804.59</v>
      </c>
      <c r="E5" s="7">
        <v>7468</v>
      </c>
      <c r="F5" s="53">
        <v>8000</v>
      </c>
      <c r="H5" s="1"/>
    </row>
    <row r="6" spans="1:8" x14ac:dyDescent="0.15">
      <c r="A6">
        <v>8000</v>
      </c>
      <c r="B6" s="6" t="s">
        <v>3</v>
      </c>
      <c r="C6" s="53">
        <v>3500</v>
      </c>
      <c r="D6" s="8"/>
      <c r="E6" s="8"/>
      <c r="F6" s="53">
        <v>3500</v>
      </c>
      <c r="H6" s="1"/>
    </row>
    <row r="7" spans="1:8" x14ac:dyDescent="0.15">
      <c r="A7">
        <v>8001</v>
      </c>
      <c r="B7" s="14" t="s">
        <v>58</v>
      </c>
      <c r="C7" s="53">
        <v>300</v>
      </c>
      <c r="D7" s="72"/>
      <c r="E7" s="8"/>
      <c r="F7" s="53">
        <v>300</v>
      </c>
      <c r="H7" s="1"/>
    </row>
    <row r="8" spans="1:8" x14ac:dyDescent="0.15">
      <c r="B8" s="14" t="s">
        <v>75</v>
      </c>
      <c r="C8" s="53"/>
      <c r="D8" s="66"/>
      <c r="E8" s="65"/>
      <c r="F8" s="53"/>
      <c r="H8" s="1"/>
    </row>
    <row r="9" spans="1:8" ht="15" thickBot="1" x14ac:dyDescent="0.2">
      <c r="A9" t="s">
        <v>59</v>
      </c>
      <c r="B9" s="14" t="s">
        <v>33</v>
      </c>
      <c r="C9" s="53">
        <v>1000</v>
      </c>
      <c r="D9" s="67">
        <v>1031.53</v>
      </c>
      <c r="E9" s="15">
        <v>4.66</v>
      </c>
      <c r="F9" s="53">
        <v>1000</v>
      </c>
      <c r="H9" s="1"/>
    </row>
    <row r="10" spans="1:8" ht="15" thickBot="1" x14ac:dyDescent="0.2">
      <c r="B10" s="21" t="s">
        <v>4</v>
      </c>
      <c r="C10" s="56">
        <f>SUM(C3:C9)</f>
        <v>110800</v>
      </c>
      <c r="D10" s="20">
        <f>SUM(D3:D9)</f>
        <v>122860.06</v>
      </c>
      <c r="E10" s="20">
        <f>SUM(E3:E9)</f>
        <v>125408.11</v>
      </c>
      <c r="F10" s="56">
        <f>SUM(F3:F9)</f>
        <v>110800</v>
      </c>
      <c r="H10" s="9"/>
    </row>
    <row r="11" spans="1:8" ht="15" thickBot="1" x14ac:dyDescent="0.2">
      <c r="B11" s="14"/>
      <c r="C11" s="57"/>
      <c r="D11" s="15"/>
      <c r="E11" s="15"/>
      <c r="F11" s="57"/>
      <c r="H11" s="1"/>
    </row>
    <row r="12" spans="1:8" x14ac:dyDescent="0.15">
      <c r="B12" s="2" t="s">
        <v>5</v>
      </c>
      <c r="C12" s="54" t="s">
        <v>89</v>
      </c>
      <c r="D12" s="3" t="s">
        <v>93</v>
      </c>
      <c r="E12" s="3" t="s">
        <v>88</v>
      </c>
      <c r="F12" s="54" t="s">
        <v>92</v>
      </c>
      <c r="H12" s="1"/>
    </row>
    <row r="13" spans="1:8" x14ac:dyDescent="0.15">
      <c r="B13" s="10"/>
      <c r="C13" s="55"/>
      <c r="D13" s="7"/>
      <c r="E13" s="7"/>
      <c r="F13" s="55"/>
      <c r="H13" s="1"/>
    </row>
    <row r="14" spans="1:8" x14ac:dyDescent="0.15">
      <c r="A14">
        <v>4050</v>
      </c>
      <c r="B14" s="4" t="s">
        <v>11</v>
      </c>
      <c r="C14" s="53">
        <v>150</v>
      </c>
      <c r="D14" s="36"/>
      <c r="E14" s="36"/>
      <c r="F14" s="53">
        <v>150</v>
      </c>
    </row>
    <row r="15" spans="1:8" x14ac:dyDescent="0.15">
      <c r="A15">
        <v>4051</v>
      </c>
      <c r="B15" s="6" t="s">
        <v>12</v>
      </c>
      <c r="C15" s="53">
        <v>0</v>
      </c>
      <c r="D15" s="31"/>
      <c r="E15" s="31"/>
      <c r="F15" s="53"/>
    </row>
    <row r="16" spans="1:8" x14ac:dyDescent="0.15">
      <c r="A16">
        <v>4052</v>
      </c>
      <c r="B16" s="6" t="s">
        <v>13</v>
      </c>
      <c r="C16" s="53">
        <v>4000</v>
      </c>
      <c r="D16" s="31">
        <v>509.9</v>
      </c>
      <c r="E16" s="31"/>
      <c r="F16" s="53">
        <v>1000</v>
      </c>
    </row>
    <row r="17" spans="1:256" x14ac:dyDescent="0.15">
      <c r="A17" t="s">
        <v>50</v>
      </c>
      <c r="B17" s="6" t="s">
        <v>41</v>
      </c>
      <c r="C17" s="53">
        <v>1750</v>
      </c>
      <c r="D17" s="32">
        <v>769.95</v>
      </c>
      <c r="E17" s="32">
        <v>886.56</v>
      </c>
      <c r="F17" s="53">
        <v>1750</v>
      </c>
    </row>
    <row r="18" spans="1:256" x14ac:dyDescent="0.15">
      <c r="B18" s="6" t="s">
        <v>90</v>
      </c>
      <c r="C18" s="53"/>
      <c r="D18" s="32">
        <v>696.74</v>
      </c>
      <c r="E18" s="32">
        <v>1801</v>
      </c>
      <c r="F18" s="53"/>
    </row>
    <row r="19" spans="1:256" x14ac:dyDescent="0.15">
      <c r="A19" t="s">
        <v>51</v>
      </c>
      <c r="B19" s="6" t="s">
        <v>18</v>
      </c>
      <c r="C19" s="53">
        <v>1000</v>
      </c>
      <c r="D19" s="37">
        <v>562.35</v>
      </c>
      <c r="E19" s="37">
        <v>662.88</v>
      </c>
      <c r="F19" s="53">
        <v>1000</v>
      </c>
    </row>
    <row r="20" spans="1:256" customFormat="1" x14ac:dyDescent="0.15">
      <c r="A20" t="s">
        <v>52</v>
      </c>
      <c r="B20" s="6" t="s">
        <v>10</v>
      </c>
      <c r="C20" s="53">
        <v>7400</v>
      </c>
      <c r="D20" s="37">
        <v>7058.75</v>
      </c>
      <c r="E20" s="37">
        <v>6943.67</v>
      </c>
      <c r="F20" s="53">
        <v>7400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15">
      <c r="A21">
        <v>4080</v>
      </c>
      <c r="B21" s="6" t="s">
        <v>99</v>
      </c>
      <c r="C21" s="53">
        <v>2000</v>
      </c>
      <c r="D21" s="32"/>
      <c r="E21" s="32">
        <v>362.75</v>
      </c>
      <c r="F21" s="53">
        <v>1000</v>
      </c>
    </row>
    <row r="22" spans="1:256" x14ac:dyDescent="0.15">
      <c r="A22">
        <v>4720</v>
      </c>
      <c r="B22" s="6" t="s">
        <v>36</v>
      </c>
      <c r="C22" s="53">
        <v>750</v>
      </c>
      <c r="D22" s="32">
        <v>9.76</v>
      </c>
      <c r="E22" s="32">
        <v>1074.6099999999999</v>
      </c>
      <c r="F22" s="53">
        <v>750</v>
      </c>
    </row>
    <row r="23" spans="1:256" x14ac:dyDescent="0.15">
      <c r="A23" t="s">
        <v>53</v>
      </c>
      <c r="B23" s="6" t="s">
        <v>19</v>
      </c>
      <c r="C23" s="53">
        <v>675</v>
      </c>
      <c r="D23" s="32">
        <v>389</v>
      </c>
      <c r="E23" s="32">
        <v>389</v>
      </c>
      <c r="F23" s="53">
        <v>675</v>
      </c>
    </row>
    <row r="24" spans="1:256" x14ac:dyDescent="0.15">
      <c r="A24">
        <v>4041</v>
      </c>
      <c r="B24" s="6" t="s">
        <v>38</v>
      </c>
      <c r="C24" s="53">
        <v>1500</v>
      </c>
      <c r="D24" s="37">
        <v>1083.5899999999999</v>
      </c>
      <c r="E24" s="37">
        <v>1227.7</v>
      </c>
      <c r="F24" s="53">
        <v>1500</v>
      </c>
      <c r="H24" s="1"/>
    </row>
    <row r="25" spans="1:256" x14ac:dyDescent="0.15">
      <c r="A25">
        <v>4070</v>
      </c>
      <c r="B25" s="6" t="s">
        <v>91</v>
      </c>
      <c r="C25" s="53">
        <v>2000</v>
      </c>
      <c r="D25" s="32">
        <v>1700.6</v>
      </c>
      <c r="E25" s="32">
        <v>2291.0100000000002</v>
      </c>
      <c r="F25" s="53">
        <v>2000</v>
      </c>
    </row>
    <row r="26" spans="1:256" x14ac:dyDescent="0.15">
      <c r="A26">
        <v>4565</v>
      </c>
      <c r="B26" s="6" t="s">
        <v>16</v>
      </c>
      <c r="C26" s="53">
        <v>4500</v>
      </c>
      <c r="D26" s="32">
        <v>448.7</v>
      </c>
      <c r="E26" s="32">
        <v>643.75</v>
      </c>
      <c r="F26" s="53">
        <v>4500</v>
      </c>
    </row>
    <row r="27" spans="1:256" x14ac:dyDescent="0.15">
      <c r="A27">
        <v>4690</v>
      </c>
      <c r="B27" s="6" t="s">
        <v>8</v>
      </c>
      <c r="C27" s="53">
        <v>1000</v>
      </c>
      <c r="D27" s="37">
        <v>346.3</v>
      </c>
      <c r="E27" s="37">
        <v>2125.0100000000002</v>
      </c>
      <c r="F27" s="53">
        <v>1000</v>
      </c>
      <c r="H27" s="1"/>
    </row>
    <row r="28" spans="1:256" x14ac:dyDescent="0.15">
      <c r="B28" s="6" t="s">
        <v>7</v>
      </c>
      <c r="C28" s="53">
        <v>68000</v>
      </c>
      <c r="D28" s="32">
        <v>68823.44</v>
      </c>
      <c r="E28" s="32">
        <v>63261</v>
      </c>
      <c r="F28" s="53">
        <v>73000</v>
      </c>
      <c r="H28" s="1"/>
    </row>
    <row r="29" spans="1:256" x14ac:dyDescent="0.15">
      <c r="A29">
        <v>4300</v>
      </c>
      <c r="B29" s="6" t="s">
        <v>20</v>
      </c>
      <c r="C29" s="58">
        <v>1200</v>
      </c>
      <c r="D29" s="32">
        <v>2006.25</v>
      </c>
      <c r="E29" s="32">
        <v>1403</v>
      </c>
      <c r="F29" s="58">
        <v>1200</v>
      </c>
      <c r="H29" s="1"/>
    </row>
    <row r="30" spans="1:256" x14ac:dyDescent="0.15">
      <c r="A30">
        <v>4310</v>
      </c>
      <c r="B30" s="6" t="s">
        <v>23</v>
      </c>
      <c r="C30" s="58">
        <v>500</v>
      </c>
      <c r="D30" s="32">
        <v>946.45</v>
      </c>
      <c r="E30" s="32">
        <v>887.23</v>
      </c>
      <c r="F30" s="58">
        <v>2200</v>
      </c>
    </row>
    <row r="31" spans="1:256" x14ac:dyDescent="0.15">
      <c r="A31">
        <v>4320</v>
      </c>
      <c r="B31" s="6" t="s">
        <v>24</v>
      </c>
      <c r="C31" s="58">
        <v>4700</v>
      </c>
      <c r="D31" s="32">
        <v>2628.23</v>
      </c>
      <c r="E31" s="32">
        <v>1007.97</v>
      </c>
      <c r="F31" s="58">
        <v>3100</v>
      </c>
    </row>
    <row r="32" spans="1:256" x14ac:dyDescent="0.15">
      <c r="B32" s="6" t="s">
        <v>25</v>
      </c>
      <c r="C32" s="58"/>
      <c r="D32" s="32">
        <v>684.76</v>
      </c>
      <c r="E32" s="32"/>
      <c r="F32" s="58">
        <v>1500</v>
      </c>
    </row>
    <row r="33" spans="1:6" x14ac:dyDescent="0.15">
      <c r="A33">
        <v>4330</v>
      </c>
      <c r="B33" s="6" t="s">
        <v>98</v>
      </c>
      <c r="C33" s="53">
        <v>1600</v>
      </c>
      <c r="D33" s="32">
        <v>2215.25</v>
      </c>
      <c r="E33" s="32">
        <v>1119.72</v>
      </c>
      <c r="F33" s="53">
        <v>2000</v>
      </c>
    </row>
    <row r="34" spans="1:6" x14ac:dyDescent="0.15">
      <c r="B34" s="6" t="s">
        <v>81</v>
      </c>
      <c r="C34" s="53">
        <v>0</v>
      </c>
      <c r="D34" s="32">
        <v>1421.64</v>
      </c>
      <c r="E34" s="32">
        <v>1465.6</v>
      </c>
      <c r="F34" s="53">
        <v>1930</v>
      </c>
    </row>
    <row r="35" spans="1:6" x14ac:dyDescent="0.15">
      <c r="A35">
        <v>4350</v>
      </c>
      <c r="B35" s="6" t="s">
        <v>83</v>
      </c>
      <c r="C35" s="53">
        <v>800</v>
      </c>
      <c r="D35" s="37">
        <v>259.76</v>
      </c>
      <c r="E35" s="37">
        <v>139.94999999999999</v>
      </c>
      <c r="F35" s="53">
        <v>800</v>
      </c>
    </row>
    <row r="36" spans="1:6" x14ac:dyDescent="0.15">
      <c r="A36">
        <v>4360</v>
      </c>
      <c r="B36" s="6" t="s">
        <v>21</v>
      </c>
      <c r="C36" s="58">
        <v>610</v>
      </c>
      <c r="D36" s="32">
        <v>1652.13</v>
      </c>
      <c r="E36" s="32">
        <v>3832.55</v>
      </c>
      <c r="F36" s="58">
        <v>610</v>
      </c>
    </row>
    <row r="37" spans="1:6" x14ac:dyDescent="0.15">
      <c r="A37">
        <v>4370</v>
      </c>
      <c r="B37" s="6" t="s">
        <v>28</v>
      </c>
      <c r="C37" s="53">
        <v>1325</v>
      </c>
      <c r="D37" s="37">
        <v>550.29999999999995</v>
      </c>
      <c r="E37" s="37">
        <v>452</v>
      </c>
      <c r="F37" s="53">
        <v>1325</v>
      </c>
    </row>
    <row r="38" spans="1:6" x14ac:dyDescent="0.15">
      <c r="A38">
        <v>4380</v>
      </c>
      <c r="B38" s="6" t="s">
        <v>29</v>
      </c>
      <c r="C38" s="53">
        <v>800</v>
      </c>
      <c r="D38" s="37">
        <v>767.87</v>
      </c>
      <c r="E38" s="37">
        <v>540.46</v>
      </c>
      <c r="F38" s="53">
        <v>975</v>
      </c>
    </row>
    <row r="39" spans="1:6" x14ac:dyDescent="0.15">
      <c r="A39">
        <v>4391</v>
      </c>
      <c r="B39" s="63" t="s">
        <v>100</v>
      </c>
      <c r="C39" s="69"/>
      <c r="D39" s="68"/>
      <c r="F39" s="71">
        <v>910</v>
      </c>
    </row>
    <row r="40" spans="1:6" x14ac:dyDescent="0.15">
      <c r="A40">
        <v>4394</v>
      </c>
      <c r="B40" s="6" t="s">
        <v>74</v>
      </c>
      <c r="C40" s="70">
        <v>0</v>
      </c>
      <c r="D40" s="64">
        <v>100.85</v>
      </c>
      <c r="E40" s="32">
        <v>97.48</v>
      </c>
      <c r="F40" s="53"/>
    </row>
    <row r="41" spans="1:6" x14ac:dyDescent="0.15">
      <c r="B41" s="6" t="s">
        <v>95</v>
      </c>
      <c r="C41" s="53">
        <v>0</v>
      </c>
      <c r="D41" s="37">
        <v>15336.81</v>
      </c>
      <c r="E41" s="37"/>
      <c r="F41" s="53"/>
    </row>
    <row r="42" spans="1:6" x14ac:dyDescent="0.15">
      <c r="B42" s="6" t="s">
        <v>30</v>
      </c>
      <c r="C42" s="53">
        <v>700</v>
      </c>
      <c r="D42" s="37">
        <v>959.63</v>
      </c>
      <c r="E42" s="37">
        <v>460.01</v>
      </c>
      <c r="F42" s="53">
        <v>700</v>
      </c>
    </row>
    <row r="43" spans="1:6" x14ac:dyDescent="0.15">
      <c r="B43" s="6" t="s">
        <v>94</v>
      </c>
      <c r="C43" s="53"/>
      <c r="D43" s="37">
        <v>63.39</v>
      </c>
      <c r="E43" s="37"/>
      <c r="F43" s="53"/>
    </row>
    <row r="44" spans="1:6" x14ac:dyDescent="0.15">
      <c r="B44" s="6" t="s">
        <v>96</v>
      </c>
      <c r="C44" s="53"/>
      <c r="D44" s="37">
        <v>551.34</v>
      </c>
      <c r="E44" s="37"/>
      <c r="F44" s="53"/>
    </row>
    <row r="45" spans="1:6" x14ac:dyDescent="0.15">
      <c r="B45" s="6" t="s">
        <v>78</v>
      </c>
      <c r="C45" s="53"/>
      <c r="D45" s="37">
        <v>86.22</v>
      </c>
      <c r="E45" s="37">
        <v>32.68</v>
      </c>
      <c r="F45" s="53"/>
    </row>
    <row r="46" spans="1:6" x14ac:dyDescent="0.15">
      <c r="B46" s="6" t="s">
        <v>80</v>
      </c>
      <c r="C46" s="53"/>
      <c r="D46" s="37">
        <v>767.55</v>
      </c>
      <c r="E46" s="37">
        <v>626.72</v>
      </c>
      <c r="F46" s="53">
        <v>0</v>
      </c>
    </row>
    <row r="47" spans="1:6" x14ac:dyDescent="0.15">
      <c r="B47" s="6" t="s">
        <v>47</v>
      </c>
      <c r="C47" s="53">
        <v>50</v>
      </c>
      <c r="D47" s="37">
        <v>160.97999999999999</v>
      </c>
      <c r="E47" s="37"/>
      <c r="F47" s="53">
        <v>100</v>
      </c>
    </row>
    <row r="48" spans="1:6" x14ac:dyDescent="0.15">
      <c r="A48">
        <v>4399</v>
      </c>
      <c r="B48" s="6" t="s">
        <v>57</v>
      </c>
      <c r="C48" s="53">
        <v>500</v>
      </c>
      <c r="D48" s="32">
        <v>0</v>
      </c>
      <c r="E48" s="32">
        <v>163.57</v>
      </c>
      <c r="F48" s="53">
        <v>500</v>
      </c>
    </row>
    <row r="49" spans="1:8" x14ac:dyDescent="0.15">
      <c r="A49">
        <v>4470</v>
      </c>
      <c r="B49" s="6" t="s">
        <v>6</v>
      </c>
      <c r="C49" s="53">
        <v>1200</v>
      </c>
      <c r="D49" s="37">
        <v>2171.16</v>
      </c>
      <c r="E49" s="37"/>
      <c r="F49" s="53">
        <v>1200</v>
      </c>
      <c r="H49" s="1"/>
    </row>
    <row r="50" spans="1:8" x14ac:dyDescent="0.15">
      <c r="A50">
        <v>4550</v>
      </c>
      <c r="B50" s="6" t="s">
        <v>15</v>
      </c>
      <c r="C50" s="53">
        <v>750</v>
      </c>
      <c r="D50" s="32"/>
      <c r="E50" s="32"/>
      <c r="F50" s="53">
        <v>750</v>
      </c>
    </row>
    <row r="51" spans="1:8" x14ac:dyDescent="0.15">
      <c r="A51">
        <v>4551</v>
      </c>
      <c r="B51" s="6" t="s">
        <v>55</v>
      </c>
      <c r="C51" s="53">
        <v>800</v>
      </c>
      <c r="D51" s="32">
        <v>613.79999999999995</v>
      </c>
      <c r="E51" s="32">
        <v>369.42</v>
      </c>
      <c r="F51" s="53">
        <v>800</v>
      </c>
    </row>
    <row r="52" spans="1:8" x14ac:dyDescent="0.15">
      <c r="A52">
        <v>4552</v>
      </c>
      <c r="B52" s="6" t="s">
        <v>97</v>
      </c>
      <c r="C52" s="53">
        <v>0</v>
      </c>
      <c r="D52" s="32">
        <v>2096.08</v>
      </c>
      <c r="E52" s="32"/>
      <c r="F52" s="53"/>
    </row>
    <row r="53" spans="1:8" x14ac:dyDescent="0.15">
      <c r="A53">
        <v>4750</v>
      </c>
      <c r="B53" s="6" t="s">
        <v>9</v>
      </c>
      <c r="C53" s="53">
        <v>800</v>
      </c>
      <c r="D53" s="37">
        <v>1597.65</v>
      </c>
      <c r="E53" s="37">
        <v>1266.74</v>
      </c>
      <c r="F53" s="53">
        <v>800</v>
      </c>
    </row>
    <row r="54" spans="1:8" x14ac:dyDescent="0.15">
      <c r="A54">
        <v>5010</v>
      </c>
      <c r="B54" s="6" t="s">
        <v>43</v>
      </c>
      <c r="C54" s="53">
        <v>500</v>
      </c>
      <c r="D54" s="32">
        <v>1176.3900000000001</v>
      </c>
      <c r="E54" s="32">
        <v>3999.71</v>
      </c>
      <c r="F54" s="53">
        <v>1000</v>
      </c>
    </row>
    <row r="55" spans="1:8" x14ac:dyDescent="0.15">
      <c r="A55">
        <v>5020</v>
      </c>
      <c r="B55" s="6" t="s">
        <v>37</v>
      </c>
      <c r="C55" s="53">
        <v>1000</v>
      </c>
      <c r="D55" s="32"/>
      <c r="E55" s="32"/>
      <c r="F55" s="53">
        <v>1000</v>
      </c>
    </row>
    <row r="56" spans="1:8" x14ac:dyDescent="0.15">
      <c r="B56" s="6" t="s">
        <v>40</v>
      </c>
      <c r="C56" s="53">
        <v>350</v>
      </c>
      <c r="D56" s="32">
        <v>313.04000000000002</v>
      </c>
      <c r="E56" s="32">
        <v>163.97</v>
      </c>
      <c r="F56" s="53">
        <v>350</v>
      </c>
    </row>
    <row r="57" spans="1:8" x14ac:dyDescent="0.15">
      <c r="B57" s="6" t="s">
        <v>44</v>
      </c>
      <c r="C57" s="53">
        <v>0</v>
      </c>
      <c r="D57" s="32"/>
      <c r="E57" s="32"/>
      <c r="F57" s="53"/>
    </row>
    <row r="58" spans="1:8" x14ac:dyDescent="0.15">
      <c r="A58">
        <v>4810</v>
      </c>
      <c r="B58" s="6" t="s">
        <v>17</v>
      </c>
      <c r="C58" s="53">
        <v>625</v>
      </c>
      <c r="D58" s="32">
        <v>283.02999999999997</v>
      </c>
      <c r="E58" s="32">
        <v>608.15</v>
      </c>
      <c r="F58" s="53">
        <v>625</v>
      </c>
    </row>
    <row r="59" spans="1:8" x14ac:dyDescent="0.15">
      <c r="B59" s="6" t="s">
        <v>22</v>
      </c>
      <c r="C59" s="53">
        <v>160</v>
      </c>
      <c r="D59" s="32"/>
      <c r="E59" s="32"/>
      <c r="F59" s="53">
        <v>160</v>
      </c>
    </row>
    <row r="60" spans="1:8" x14ac:dyDescent="0.15">
      <c r="B60" s="6" t="s">
        <v>86</v>
      </c>
      <c r="C60" s="53"/>
      <c r="D60" s="32"/>
      <c r="E60" s="32"/>
      <c r="F60" s="53"/>
    </row>
    <row r="61" spans="1:8" x14ac:dyDescent="0.15">
      <c r="B61" s="6" t="s">
        <v>87</v>
      </c>
      <c r="C61" s="59"/>
      <c r="D61" s="38"/>
      <c r="E61" s="38"/>
      <c r="F61" s="59"/>
    </row>
    <row r="62" spans="1:8" ht="15" thickBot="1" x14ac:dyDescent="0.2">
      <c r="B62" s="25" t="s">
        <v>31</v>
      </c>
      <c r="C62" s="60">
        <f>SUM(C14:C61)</f>
        <v>113695</v>
      </c>
      <c r="D62" s="26">
        <f>SUM(D14:D61)</f>
        <v>121809.63999999998</v>
      </c>
      <c r="E62" s="26">
        <f>SUM(E14:E61)</f>
        <v>100305.87000000001</v>
      </c>
      <c r="F62" s="60">
        <f>SUM(F14:F61)</f>
        <v>120260</v>
      </c>
      <c r="H62" s="29"/>
    </row>
    <row r="64" spans="1:8" x14ac:dyDescent="0.15">
      <c r="C64" s="41"/>
      <c r="D64" s="40"/>
    </row>
    <row r="65" spans="3:5" x14ac:dyDescent="0.15">
      <c r="C65" s="41"/>
      <c r="D65" s="39"/>
      <c r="E65" s="40"/>
    </row>
    <row r="66" spans="3:5" x14ac:dyDescent="0.15">
      <c r="C66" s="41"/>
      <c r="D66" s="39"/>
      <c r="E66" s="40"/>
    </row>
    <row r="67" spans="3:5" x14ac:dyDescent="0.15">
      <c r="C67" s="41"/>
      <c r="D67" s="39"/>
    </row>
    <row r="68" spans="3:5" x14ac:dyDescent="0.15">
      <c r="C68" s="41"/>
      <c r="D68" s="39"/>
      <c r="E68" s="40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8"/>
  <sheetViews>
    <sheetView topLeftCell="B10" workbookViewId="0">
      <selection activeCell="E40" sqref="E40"/>
    </sheetView>
  </sheetViews>
  <sheetFormatPr baseColWidth="10" defaultColWidth="8.7109375" defaultRowHeight="14" x14ac:dyDescent="0.15"/>
  <cols>
    <col min="1" max="1" width="12.7109375" hidden="1" customWidth="1"/>
    <col min="2" max="2" width="23.42578125" customWidth="1"/>
    <col min="3" max="3" width="12" customWidth="1"/>
    <col min="4" max="4" width="11.5703125" bestFit="1" customWidth="1"/>
    <col min="5" max="5" width="10.42578125" bestFit="1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54" t="s">
        <v>85</v>
      </c>
      <c r="D1" s="3" t="s">
        <v>88</v>
      </c>
      <c r="E1" s="3" t="s">
        <v>84</v>
      </c>
      <c r="F1" s="54" t="s">
        <v>89</v>
      </c>
      <c r="H1" s="1"/>
    </row>
    <row r="2" spans="1:8" x14ac:dyDescent="0.15">
      <c r="B2" s="4"/>
      <c r="C2" s="55"/>
      <c r="D2" s="5"/>
      <c r="E2" s="5"/>
      <c r="F2" s="55"/>
      <c r="H2" s="1"/>
    </row>
    <row r="3" spans="1:8" x14ac:dyDescent="0.15">
      <c r="B3" s="6" t="s">
        <v>46</v>
      </c>
      <c r="C3" s="53">
        <v>98000</v>
      </c>
      <c r="D3" s="7">
        <v>117935.45</v>
      </c>
      <c r="E3" s="7">
        <v>99990.22</v>
      </c>
      <c r="F3" s="53">
        <v>98000</v>
      </c>
      <c r="H3" s="1"/>
    </row>
    <row r="4" spans="1:8" x14ac:dyDescent="0.15">
      <c r="A4">
        <v>8400</v>
      </c>
      <c r="B4" s="6" t="s">
        <v>60</v>
      </c>
      <c r="C4" s="53"/>
      <c r="D4" s="7"/>
      <c r="E4" s="7"/>
      <c r="F4" s="53"/>
      <c r="H4" s="1"/>
    </row>
    <row r="5" spans="1:8" x14ac:dyDescent="0.15">
      <c r="A5">
        <v>8300</v>
      </c>
      <c r="B5" s="6" t="s">
        <v>42</v>
      </c>
      <c r="C5" s="53">
        <v>8000</v>
      </c>
      <c r="D5" s="7">
        <v>7468</v>
      </c>
      <c r="E5" s="7">
        <v>7396.56</v>
      </c>
      <c r="F5" s="53">
        <v>8000</v>
      </c>
      <c r="H5" s="1"/>
    </row>
    <row r="6" spans="1:8" x14ac:dyDescent="0.15">
      <c r="A6">
        <v>8000</v>
      </c>
      <c r="B6" s="6" t="s">
        <v>3</v>
      </c>
      <c r="C6" s="53">
        <v>3500</v>
      </c>
      <c r="D6" s="8"/>
      <c r="E6" s="8">
        <v>3218.64</v>
      </c>
      <c r="F6" s="53">
        <v>3500</v>
      </c>
      <c r="H6" s="1"/>
    </row>
    <row r="7" spans="1:8" x14ac:dyDescent="0.15">
      <c r="A7">
        <v>8001</v>
      </c>
      <c r="B7" s="14" t="s">
        <v>58</v>
      </c>
      <c r="C7" s="53">
        <v>300</v>
      </c>
      <c r="D7" s="15"/>
      <c r="E7" s="15"/>
      <c r="F7" s="53">
        <v>300</v>
      </c>
      <c r="H7" s="1"/>
    </row>
    <row r="8" spans="1:8" x14ac:dyDescent="0.15">
      <c r="B8" s="14" t="s">
        <v>75</v>
      </c>
      <c r="C8" s="53"/>
      <c r="D8" s="61"/>
      <c r="E8" s="61">
        <v>4353.7</v>
      </c>
      <c r="F8" s="53"/>
      <c r="H8" s="1"/>
    </row>
    <row r="9" spans="1:8" ht="15" thickBot="1" x14ac:dyDescent="0.2">
      <c r="A9" t="s">
        <v>59</v>
      </c>
      <c r="B9" s="14" t="s">
        <v>33</v>
      </c>
      <c r="C9" s="53">
        <v>1000</v>
      </c>
      <c r="D9" s="15">
        <v>4.66</v>
      </c>
      <c r="E9" s="15"/>
      <c r="F9" s="53">
        <v>1000</v>
      </c>
      <c r="H9" s="1"/>
    </row>
    <row r="10" spans="1:8" ht="15" thickBot="1" x14ac:dyDescent="0.2">
      <c r="B10" s="21" t="s">
        <v>4</v>
      </c>
      <c r="C10" s="56">
        <f>SUM(C3:C9)</f>
        <v>110800</v>
      </c>
      <c r="D10" s="20">
        <f>SUM(D3:D9)</f>
        <v>125408.11</v>
      </c>
      <c r="E10" s="20">
        <f>SUM(E3:E9)</f>
        <v>114959.12</v>
      </c>
      <c r="F10" s="56">
        <f>SUM(F3:F9)</f>
        <v>110800</v>
      </c>
      <c r="H10" s="9"/>
    </row>
    <row r="11" spans="1:8" ht="15" thickBot="1" x14ac:dyDescent="0.2">
      <c r="B11" s="14"/>
      <c r="C11" s="57"/>
      <c r="D11" s="15"/>
      <c r="E11" s="15"/>
      <c r="F11" s="57"/>
      <c r="H11" s="1"/>
    </row>
    <row r="12" spans="1:8" x14ac:dyDescent="0.15">
      <c r="B12" s="2" t="s">
        <v>5</v>
      </c>
      <c r="C12" s="54" t="s">
        <v>85</v>
      </c>
      <c r="D12" s="3" t="s">
        <v>88</v>
      </c>
      <c r="E12" s="3" t="s">
        <v>84</v>
      </c>
      <c r="F12" s="54" t="s">
        <v>89</v>
      </c>
      <c r="H12" s="1"/>
    </row>
    <row r="13" spans="1:8" x14ac:dyDescent="0.15">
      <c r="B13" s="10"/>
      <c r="C13" s="55"/>
      <c r="D13" s="7"/>
      <c r="E13" s="7"/>
      <c r="F13" s="55"/>
      <c r="H13" s="1"/>
    </row>
    <row r="14" spans="1:8" x14ac:dyDescent="0.15">
      <c r="A14">
        <v>4050</v>
      </c>
      <c r="B14" s="4" t="s">
        <v>11</v>
      </c>
      <c r="C14" s="53">
        <v>150</v>
      </c>
      <c r="D14" s="36"/>
      <c r="E14" s="36"/>
      <c r="F14" s="53">
        <v>150</v>
      </c>
    </row>
    <row r="15" spans="1:8" x14ac:dyDescent="0.15">
      <c r="A15">
        <v>4051</v>
      </c>
      <c r="B15" s="6" t="s">
        <v>12</v>
      </c>
      <c r="C15" s="53">
        <v>0</v>
      </c>
      <c r="D15" s="31"/>
      <c r="E15" s="31"/>
      <c r="F15" s="53"/>
    </row>
    <row r="16" spans="1:8" x14ac:dyDescent="0.15">
      <c r="A16">
        <v>4052</v>
      </c>
      <c r="B16" s="6" t="s">
        <v>13</v>
      </c>
      <c r="C16" s="53">
        <v>4000</v>
      </c>
      <c r="D16" s="31"/>
      <c r="E16" s="31"/>
      <c r="F16" s="53">
        <v>4000</v>
      </c>
    </row>
    <row r="17" spans="1:256" x14ac:dyDescent="0.15">
      <c r="A17" t="s">
        <v>50</v>
      </c>
      <c r="B17" s="6" t="s">
        <v>41</v>
      </c>
      <c r="C17" s="53">
        <v>1750</v>
      </c>
      <c r="D17" s="32">
        <v>886.56</v>
      </c>
      <c r="E17" s="32">
        <v>813.72</v>
      </c>
      <c r="F17" s="53">
        <v>1750</v>
      </c>
    </row>
    <row r="18" spans="1:256" x14ac:dyDescent="0.15">
      <c r="B18" s="6" t="s">
        <v>90</v>
      </c>
      <c r="C18" s="53"/>
      <c r="D18" s="32">
        <v>1801</v>
      </c>
      <c r="E18" s="32"/>
      <c r="F18" s="53"/>
    </row>
    <row r="19" spans="1:256" x14ac:dyDescent="0.15">
      <c r="A19" t="s">
        <v>51</v>
      </c>
      <c r="B19" s="6" t="s">
        <v>18</v>
      </c>
      <c r="C19" s="53">
        <v>1000</v>
      </c>
      <c r="D19" s="37">
        <v>662.88</v>
      </c>
      <c r="E19" s="37">
        <v>407.81</v>
      </c>
      <c r="F19" s="53">
        <v>1000</v>
      </c>
    </row>
    <row r="20" spans="1:256" customFormat="1" x14ac:dyDescent="0.15">
      <c r="A20" t="s">
        <v>52</v>
      </c>
      <c r="B20" s="6" t="s">
        <v>10</v>
      </c>
      <c r="C20" s="53">
        <v>7400</v>
      </c>
      <c r="D20" s="37">
        <v>6943.67</v>
      </c>
      <c r="E20" s="37">
        <v>7356.22</v>
      </c>
      <c r="F20" s="53">
        <v>7400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15">
      <c r="A21">
        <v>4080</v>
      </c>
      <c r="B21" s="6" t="s">
        <v>39</v>
      </c>
      <c r="C21" s="53">
        <v>2000</v>
      </c>
      <c r="D21" s="32">
        <v>362.75</v>
      </c>
      <c r="E21" s="32">
        <v>19.98</v>
      </c>
      <c r="F21" s="53">
        <v>2000</v>
      </c>
    </row>
    <row r="22" spans="1:256" x14ac:dyDescent="0.15">
      <c r="A22">
        <v>4720</v>
      </c>
      <c r="B22" s="6" t="s">
        <v>36</v>
      </c>
      <c r="C22" s="53">
        <v>750</v>
      </c>
      <c r="D22" s="32">
        <v>1074.6099999999999</v>
      </c>
      <c r="E22" s="32">
        <v>1443.31</v>
      </c>
      <c r="F22" s="53">
        <v>750</v>
      </c>
    </row>
    <row r="23" spans="1:256" x14ac:dyDescent="0.15">
      <c r="A23" t="s">
        <v>53</v>
      </c>
      <c r="B23" s="6" t="s">
        <v>19</v>
      </c>
      <c r="C23" s="53">
        <v>675</v>
      </c>
      <c r="D23" s="32">
        <v>389</v>
      </c>
      <c r="E23" s="32">
        <v>602</v>
      </c>
      <c r="F23" s="53">
        <v>675</v>
      </c>
    </row>
    <row r="24" spans="1:256" x14ac:dyDescent="0.15">
      <c r="A24">
        <v>4041</v>
      </c>
      <c r="B24" s="6" t="s">
        <v>38</v>
      </c>
      <c r="C24" s="53">
        <v>1500</v>
      </c>
      <c r="D24" s="37">
        <v>1227.7</v>
      </c>
      <c r="E24" s="37">
        <v>580.69000000000005</v>
      </c>
      <c r="F24" s="53">
        <v>1500</v>
      </c>
      <c r="H24" s="1"/>
    </row>
    <row r="25" spans="1:256" x14ac:dyDescent="0.15">
      <c r="A25">
        <v>4070</v>
      </c>
      <c r="B25" s="6" t="s">
        <v>91</v>
      </c>
      <c r="C25" s="53">
        <v>2000</v>
      </c>
      <c r="D25" s="32">
        <v>2291.0100000000002</v>
      </c>
      <c r="E25" s="32">
        <v>1954.43</v>
      </c>
      <c r="F25" s="53">
        <v>2000</v>
      </c>
    </row>
    <row r="26" spans="1:256" x14ac:dyDescent="0.15">
      <c r="A26">
        <v>4565</v>
      </c>
      <c r="B26" s="6" t="s">
        <v>16</v>
      </c>
      <c r="C26" s="53">
        <v>4500</v>
      </c>
      <c r="D26" s="32">
        <v>643.75</v>
      </c>
      <c r="E26" s="32">
        <v>530.64</v>
      </c>
      <c r="F26" s="53">
        <v>4500</v>
      </c>
    </row>
    <row r="27" spans="1:256" x14ac:dyDescent="0.15">
      <c r="A27">
        <v>4690</v>
      </c>
      <c r="B27" s="6" t="s">
        <v>8</v>
      </c>
      <c r="C27" s="53">
        <v>1000</v>
      </c>
      <c r="D27" s="37">
        <v>2125.0100000000002</v>
      </c>
      <c r="E27" s="37">
        <v>335.8</v>
      </c>
      <c r="F27" s="53">
        <v>1000</v>
      </c>
      <c r="H27" s="1"/>
    </row>
    <row r="28" spans="1:256" x14ac:dyDescent="0.15">
      <c r="B28" s="6" t="s">
        <v>7</v>
      </c>
      <c r="C28" s="53">
        <v>68000</v>
      </c>
      <c r="D28" s="32">
        <v>63261</v>
      </c>
      <c r="E28" s="32">
        <v>67402.11</v>
      </c>
      <c r="F28" s="53">
        <v>68000</v>
      </c>
      <c r="H28" s="1"/>
    </row>
    <row r="29" spans="1:256" x14ac:dyDescent="0.15">
      <c r="A29">
        <v>4300</v>
      </c>
      <c r="B29" s="6" t="s">
        <v>20</v>
      </c>
      <c r="C29" s="58">
        <v>1200</v>
      </c>
      <c r="D29" s="32">
        <v>1403</v>
      </c>
      <c r="E29" s="32"/>
      <c r="F29" s="58">
        <v>1200</v>
      </c>
      <c r="H29" s="1"/>
    </row>
    <row r="30" spans="1:256" x14ac:dyDescent="0.15">
      <c r="A30">
        <v>4310</v>
      </c>
      <c r="B30" s="6" t="s">
        <v>23</v>
      </c>
      <c r="C30" s="58">
        <v>500</v>
      </c>
      <c r="D30" s="32">
        <v>887.23</v>
      </c>
      <c r="E30" s="32">
        <v>261.04000000000002</v>
      </c>
      <c r="F30" s="58">
        <v>500</v>
      </c>
    </row>
    <row r="31" spans="1:256" x14ac:dyDescent="0.15">
      <c r="A31">
        <v>4320</v>
      </c>
      <c r="B31" s="6" t="s">
        <v>24</v>
      </c>
      <c r="C31" s="58">
        <v>4700</v>
      </c>
      <c r="D31" s="32">
        <v>1007.97</v>
      </c>
      <c r="E31" s="32">
        <v>1224.31</v>
      </c>
      <c r="F31" s="58">
        <v>4700</v>
      </c>
    </row>
    <row r="32" spans="1:256" x14ac:dyDescent="0.15">
      <c r="A32">
        <v>4330</v>
      </c>
      <c r="B32" s="6" t="s">
        <v>25</v>
      </c>
      <c r="C32" s="53">
        <v>1600</v>
      </c>
      <c r="D32" s="32">
        <v>175.26</v>
      </c>
      <c r="E32" s="32">
        <v>131.66999999999999</v>
      </c>
      <c r="F32" s="53">
        <v>1600</v>
      </c>
    </row>
    <row r="33" spans="1:8" x14ac:dyDescent="0.15">
      <c r="B33" s="6" t="s">
        <v>81</v>
      </c>
      <c r="C33" s="53">
        <v>0</v>
      </c>
      <c r="D33" s="32">
        <v>1465.6</v>
      </c>
      <c r="E33" s="32">
        <v>837.35</v>
      </c>
      <c r="F33" s="53"/>
    </row>
    <row r="34" spans="1:8" x14ac:dyDescent="0.15">
      <c r="A34">
        <v>4350</v>
      </c>
      <c r="B34" s="6" t="s">
        <v>26</v>
      </c>
      <c r="C34" s="58">
        <v>1500</v>
      </c>
      <c r="D34" s="37">
        <v>944.46</v>
      </c>
      <c r="E34" s="37">
        <v>151.87</v>
      </c>
      <c r="F34" s="58">
        <v>1500</v>
      </c>
    </row>
    <row r="35" spans="1:8" x14ac:dyDescent="0.15">
      <c r="A35">
        <v>4360</v>
      </c>
      <c r="B35" s="6" t="s">
        <v>83</v>
      </c>
      <c r="C35" s="53">
        <v>800</v>
      </c>
      <c r="D35" s="37">
        <v>139.94999999999999</v>
      </c>
      <c r="E35" s="37">
        <v>11</v>
      </c>
      <c r="F35" s="53">
        <v>800</v>
      </c>
    </row>
    <row r="36" spans="1:8" x14ac:dyDescent="0.15">
      <c r="A36">
        <v>4370</v>
      </c>
      <c r="B36" s="6" t="s">
        <v>21</v>
      </c>
      <c r="C36" s="58">
        <v>610</v>
      </c>
      <c r="D36" s="32">
        <v>3832.55</v>
      </c>
      <c r="E36" s="32">
        <v>559.25</v>
      </c>
      <c r="F36" s="58">
        <v>610</v>
      </c>
    </row>
    <row r="37" spans="1:8" x14ac:dyDescent="0.15">
      <c r="A37">
        <v>4380</v>
      </c>
      <c r="B37" s="6" t="s">
        <v>28</v>
      </c>
      <c r="C37" s="53">
        <v>1325</v>
      </c>
      <c r="D37" s="37">
        <v>452</v>
      </c>
      <c r="E37" s="37"/>
      <c r="F37" s="53">
        <v>1325</v>
      </c>
    </row>
    <row r="38" spans="1:8" x14ac:dyDescent="0.15">
      <c r="A38">
        <v>4391</v>
      </c>
      <c r="B38" s="6" t="s">
        <v>29</v>
      </c>
      <c r="C38" s="53">
        <v>800</v>
      </c>
      <c r="D38" s="37">
        <v>540.46</v>
      </c>
      <c r="E38" s="37">
        <v>285.98</v>
      </c>
      <c r="F38" s="53">
        <v>800</v>
      </c>
    </row>
    <row r="39" spans="1:8" x14ac:dyDescent="0.15">
      <c r="A39">
        <v>4394</v>
      </c>
      <c r="B39" s="6" t="s">
        <v>74</v>
      </c>
      <c r="C39" s="53">
        <v>0</v>
      </c>
      <c r="D39" s="32">
        <v>97.48</v>
      </c>
      <c r="E39" s="32">
        <v>66.55</v>
      </c>
      <c r="F39" s="53"/>
    </row>
    <row r="40" spans="1:8" x14ac:dyDescent="0.15">
      <c r="B40" s="6" t="s">
        <v>82</v>
      </c>
      <c r="C40" s="53">
        <v>0</v>
      </c>
      <c r="D40" s="37"/>
      <c r="E40" s="37"/>
      <c r="F40" s="53"/>
    </row>
    <row r="41" spans="1:8" x14ac:dyDescent="0.15">
      <c r="B41" s="6" t="s">
        <v>30</v>
      </c>
      <c r="C41" s="53">
        <v>700</v>
      </c>
      <c r="D41" s="37">
        <v>460.01</v>
      </c>
      <c r="E41" s="37">
        <v>164.33</v>
      </c>
      <c r="F41" s="53">
        <v>700</v>
      </c>
    </row>
    <row r="42" spans="1:8" x14ac:dyDescent="0.15">
      <c r="B42" s="6" t="s">
        <v>79</v>
      </c>
      <c r="C42" s="53"/>
      <c r="D42" s="37"/>
      <c r="E42" s="37">
        <v>1311.37</v>
      </c>
      <c r="F42" s="53"/>
    </row>
    <row r="43" spans="1:8" x14ac:dyDescent="0.15">
      <c r="B43" s="6" t="s">
        <v>77</v>
      </c>
      <c r="C43" s="53"/>
      <c r="D43" s="37"/>
      <c r="E43" s="37"/>
      <c r="F43" s="53"/>
    </row>
    <row r="44" spans="1:8" x14ac:dyDescent="0.15">
      <c r="B44" s="6" t="s">
        <v>78</v>
      </c>
      <c r="C44" s="53"/>
      <c r="D44" s="37">
        <v>32.68</v>
      </c>
      <c r="E44" s="37">
        <v>26.13</v>
      </c>
      <c r="F44" s="53"/>
    </row>
    <row r="45" spans="1:8" x14ac:dyDescent="0.15">
      <c r="B45" s="6" t="s">
        <v>80</v>
      </c>
      <c r="C45" s="53"/>
      <c r="D45" s="37">
        <v>626.72</v>
      </c>
      <c r="E45" s="37">
        <v>340.94</v>
      </c>
      <c r="F45" s="53">
        <v>0</v>
      </c>
    </row>
    <row r="46" spans="1:8" x14ac:dyDescent="0.15">
      <c r="B46" s="6" t="s">
        <v>47</v>
      </c>
      <c r="C46" s="53">
        <v>50</v>
      </c>
      <c r="D46" s="37"/>
      <c r="E46" s="37">
        <v>189.97</v>
      </c>
      <c r="F46" s="53">
        <v>50</v>
      </c>
    </row>
    <row r="47" spans="1:8" x14ac:dyDescent="0.15">
      <c r="A47">
        <v>4399</v>
      </c>
      <c r="B47" s="6" t="s">
        <v>57</v>
      </c>
      <c r="C47" s="53">
        <v>500</v>
      </c>
      <c r="D47" s="32">
        <v>163.57</v>
      </c>
      <c r="E47" s="32">
        <v>15</v>
      </c>
      <c r="F47" s="53">
        <v>500</v>
      </c>
    </row>
    <row r="48" spans="1:8" x14ac:dyDescent="0.15">
      <c r="A48">
        <v>4470</v>
      </c>
      <c r="B48" s="6" t="s">
        <v>6</v>
      </c>
      <c r="C48" s="53">
        <v>1200</v>
      </c>
      <c r="D48" s="37"/>
      <c r="E48" s="37">
        <v>140</v>
      </c>
      <c r="F48" s="53">
        <v>1200</v>
      </c>
      <c r="H48" s="1"/>
    </row>
    <row r="49" spans="1:8" x14ac:dyDescent="0.15">
      <c r="A49">
        <v>4550</v>
      </c>
      <c r="B49" s="6" t="s">
        <v>15</v>
      </c>
      <c r="C49" s="53">
        <v>750</v>
      </c>
      <c r="D49" s="32"/>
      <c r="E49" s="32"/>
      <c r="F49" s="53">
        <v>750</v>
      </c>
    </row>
    <row r="50" spans="1:8" x14ac:dyDescent="0.15">
      <c r="A50">
        <v>4551</v>
      </c>
      <c r="B50" s="6" t="s">
        <v>55</v>
      </c>
      <c r="C50" s="53">
        <v>800</v>
      </c>
      <c r="D50" s="32">
        <v>369.42</v>
      </c>
      <c r="E50" s="32">
        <v>507</v>
      </c>
      <c r="F50" s="53">
        <v>800</v>
      </c>
    </row>
    <row r="51" spans="1:8" x14ac:dyDescent="0.15">
      <c r="A51">
        <v>4552</v>
      </c>
      <c r="B51" s="6" t="s">
        <v>76</v>
      </c>
      <c r="C51" s="53">
        <v>0</v>
      </c>
      <c r="D51" s="32"/>
      <c r="E51" s="32">
        <v>5966</v>
      </c>
      <c r="F51" s="53"/>
    </row>
    <row r="52" spans="1:8" x14ac:dyDescent="0.15">
      <c r="A52">
        <v>4750</v>
      </c>
      <c r="B52" s="6" t="s">
        <v>9</v>
      </c>
      <c r="C52" s="53">
        <v>800</v>
      </c>
      <c r="D52" s="37">
        <v>1266.74</v>
      </c>
      <c r="E52" s="37">
        <v>951.34</v>
      </c>
      <c r="F52" s="53">
        <v>800</v>
      </c>
    </row>
    <row r="53" spans="1:8" x14ac:dyDescent="0.15">
      <c r="A53">
        <v>5010</v>
      </c>
      <c r="B53" s="6" t="s">
        <v>43</v>
      </c>
      <c r="C53" s="53">
        <v>500</v>
      </c>
      <c r="D53" s="32">
        <v>3999.71</v>
      </c>
      <c r="E53" s="32">
        <v>617.32000000000005</v>
      </c>
      <c r="F53" s="53">
        <v>500</v>
      </c>
    </row>
    <row r="54" spans="1:8" x14ac:dyDescent="0.15">
      <c r="A54">
        <v>5020</v>
      </c>
      <c r="B54" s="6" t="s">
        <v>37</v>
      </c>
      <c r="C54" s="53">
        <v>1000</v>
      </c>
      <c r="D54" s="32"/>
      <c r="E54" s="32">
        <v>99.01</v>
      </c>
      <c r="F54" s="53">
        <v>1000</v>
      </c>
    </row>
    <row r="55" spans="1:8" x14ac:dyDescent="0.15">
      <c r="B55" s="6" t="s">
        <v>40</v>
      </c>
      <c r="C55" s="53">
        <v>350</v>
      </c>
      <c r="D55" s="32">
        <v>163.97</v>
      </c>
      <c r="E55" s="32">
        <v>331.54</v>
      </c>
      <c r="F55" s="53">
        <v>350</v>
      </c>
    </row>
    <row r="56" spans="1:8" x14ac:dyDescent="0.15">
      <c r="B56" s="6" t="s">
        <v>44</v>
      </c>
      <c r="C56" s="53">
        <v>0</v>
      </c>
      <c r="D56" s="32"/>
      <c r="E56" s="32"/>
      <c r="F56" s="53"/>
    </row>
    <row r="57" spans="1:8" x14ac:dyDescent="0.15">
      <c r="A57">
        <v>4810</v>
      </c>
      <c r="B57" s="6" t="s">
        <v>17</v>
      </c>
      <c r="C57" s="53">
        <v>625</v>
      </c>
      <c r="D57" s="32">
        <v>608.15</v>
      </c>
      <c r="E57" s="32">
        <v>585.21</v>
      </c>
      <c r="F57" s="53">
        <v>625</v>
      </c>
    </row>
    <row r="58" spans="1:8" x14ac:dyDescent="0.15">
      <c r="B58" s="6" t="s">
        <v>22</v>
      </c>
      <c r="C58" s="53">
        <v>160</v>
      </c>
      <c r="D58" s="32"/>
      <c r="E58" s="32"/>
      <c r="F58" s="53">
        <v>160</v>
      </c>
    </row>
    <row r="59" spans="1:8" x14ac:dyDescent="0.15">
      <c r="B59" s="6" t="s">
        <v>86</v>
      </c>
      <c r="C59" s="53"/>
      <c r="D59" s="32"/>
      <c r="E59" s="32">
        <v>3495</v>
      </c>
      <c r="F59" s="53"/>
    </row>
    <row r="60" spans="1:8" x14ac:dyDescent="0.15">
      <c r="B60" s="6" t="s">
        <v>87</v>
      </c>
      <c r="C60" s="59"/>
      <c r="D60" s="38"/>
      <c r="E60" s="38">
        <v>3901.56</v>
      </c>
      <c r="F60" s="59"/>
    </row>
    <row r="61" spans="1:8" ht="15" thickBot="1" x14ac:dyDescent="0.2">
      <c r="B61" s="25" t="s">
        <v>31</v>
      </c>
      <c r="C61" s="60">
        <f>SUM(C14:C60)</f>
        <v>115195</v>
      </c>
      <c r="D61" s="26">
        <f>SUM(D14:D60)</f>
        <v>100305.87000000001</v>
      </c>
      <c r="E61" s="26">
        <f>SUM(E14:E60)</f>
        <v>103617.44999999998</v>
      </c>
      <c r="F61" s="60">
        <f>SUM(F14:F60)</f>
        <v>115195</v>
      </c>
      <c r="H61" s="29"/>
    </row>
    <row r="62" spans="1:8" x14ac:dyDescent="0.15">
      <c r="B62" s="13"/>
      <c r="C62" s="9"/>
      <c r="D62" s="9"/>
      <c r="E62" s="9"/>
      <c r="F62" s="9"/>
    </row>
    <row r="63" spans="1:8" x14ac:dyDescent="0.15">
      <c r="D63" s="29"/>
    </row>
    <row r="64" spans="1:8" x14ac:dyDescent="0.15">
      <c r="C64" s="41"/>
      <c r="D64" s="40"/>
    </row>
    <row r="65" spans="3:5" x14ac:dyDescent="0.15">
      <c r="C65" s="41"/>
      <c r="D65" s="39"/>
      <c r="E65" s="40"/>
    </row>
    <row r="66" spans="3:5" x14ac:dyDescent="0.15">
      <c r="C66" s="41"/>
      <c r="D66" s="39"/>
      <c r="E66" s="40"/>
    </row>
    <row r="67" spans="3:5" x14ac:dyDescent="0.15">
      <c r="C67" s="41"/>
      <c r="D67" s="39"/>
    </row>
    <row r="68" spans="3:5" x14ac:dyDescent="0.15">
      <c r="C68" s="41"/>
      <c r="D68" s="39"/>
      <c r="E68" s="4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7"/>
  <sheetViews>
    <sheetView topLeftCell="B1" workbookViewId="0">
      <selection activeCell="D3" sqref="D3:D60"/>
    </sheetView>
  </sheetViews>
  <sheetFormatPr baseColWidth="10" defaultColWidth="8.7109375" defaultRowHeight="14" x14ac:dyDescent="0.15"/>
  <cols>
    <col min="1" max="1" width="12.7109375" hidden="1" customWidth="1"/>
    <col min="2" max="2" width="23.85546875" customWidth="1"/>
    <col min="3" max="3" width="13.85546875" bestFit="1" customWidth="1"/>
    <col min="4" max="4" width="11.5703125" bestFit="1" customWidth="1"/>
    <col min="5" max="5" width="10.42578125" bestFit="1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54" t="s">
        <v>72</v>
      </c>
      <c r="D1" s="3" t="s">
        <v>84</v>
      </c>
      <c r="E1" s="3" t="s">
        <v>73</v>
      </c>
      <c r="F1" s="54" t="s">
        <v>85</v>
      </c>
      <c r="H1" s="1"/>
    </row>
    <row r="2" spans="1:8" x14ac:dyDescent="0.15">
      <c r="B2" s="4"/>
      <c r="C2" s="55"/>
      <c r="D2" s="5"/>
      <c r="E2" s="5"/>
      <c r="F2" s="55"/>
      <c r="H2" s="1"/>
    </row>
    <row r="3" spans="1:8" x14ac:dyDescent="0.15">
      <c r="B3" s="6" t="s">
        <v>46</v>
      </c>
      <c r="C3" s="53">
        <v>98000</v>
      </c>
      <c r="D3" s="7">
        <v>99990.22</v>
      </c>
      <c r="E3" s="7">
        <v>88101.759999999995</v>
      </c>
      <c r="F3" s="53">
        <v>98000</v>
      </c>
      <c r="H3" s="1"/>
    </row>
    <row r="4" spans="1:8" x14ac:dyDescent="0.15">
      <c r="A4">
        <v>8400</v>
      </c>
      <c r="B4" s="6" t="s">
        <v>60</v>
      </c>
      <c r="C4" s="53"/>
      <c r="D4" s="7"/>
      <c r="E4" s="7"/>
      <c r="F4" s="53"/>
      <c r="H4" s="1"/>
    </row>
    <row r="5" spans="1:8" x14ac:dyDescent="0.15">
      <c r="A5">
        <v>8300</v>
      </c>
      <c r="B5" s="6" t="s">
        <v>42</v>
      </c>
      <c r="C5" s="53">
        <v>8000</v>
      </c>
      <c r="D5" s="7">
        <v>7396.56</v>
      </c>
      <c r="E5" s="7">
        <v>5686.08</v>
      </c>
      <c r="F5" s="53">
        <v>8000</v>
      </c>
      <c r="H5" s="1"/>
    </row>
    <row r="6" spans="1:8" x14ac:dyDescent="0.15">
      <c r="A6">
        <v>8000</v>
      </c>
      <c r="B6" s="6" t="s">
        <v>3</v>
      </c>
      <c r="C6" s="53">
        <v>3500</v>
      </c>
      <c r="D6" s="8">
        <v>3218.64</v>
      </c>
      <c r="E6" s="8">
        <v>5602.57</v>
      </c>
      <c r="F6" s="53">
        <v>3500</v>
      </c>
      <c r="H6" s="1"/>
    </row>
    <row r="7" spans="1:8" x14ac:dyDescent="0.15">
      <c r="A7">
        <v>8001</v>
      </c>
      <c r="B7" s="14" t="s">
        <v>58</v>
      </c>
      <c r="C7" s="53">
        <v>300</v>
      </c>
      <c r="D7" s="15"/>
      <c r="E7" s="15"/>
      <c r="F7" s="53">
        <v>300</v>
      </c>
      <c r="H7" s="1"/>
    </row>
    <row r="8" spans="1:8" x14ac:dyDescent="0.15">
      <c r="B8" s="14" t="s">
        <v>75</v>
      </c>
      <c r="C8" s="53"/>
      <c r="D8" s="61">
        <v>4353.7</v>
      </c>
      <c r="E8" s="61">
        <v>4275</v>
      </c>
      <c r="F8" s="53"/>
      <c r="H8" s="1"/>
    </row>
    <row r="9" spans="1:8" ht="15" thickBot="1" x14ac:dyDescent="0.2">
      <c r="A9" t="s">
        <v>59</v>
      </c>
      <c r="B9" s="14" t="s">
        <v>33</v>
      </c>
      <c r="C9" s="53">
        <v>1000</v>
      </c>
      <c r="D9" s="15"/>
      <c r="E9" s="15"/>
      <c r="F9" s="53">
        <v>1000</v>
      </c>
      <c r="H9" s="1"/>
    </row>
    <row r="10" spans="1:8" ht="15" thickBot="1" x14ac:dyDescent="0.2">
      <c r="B10" s="21" t="s">
        <v>4</v>
      </c>
      <c r="C10" s="56">
        <f>SUM(C3:C9)</f>
        <v>110800</v>
      </c>
      <c r="D10" s="20">
        <f>SUM(D3:D9)</f>
        <v>114959.12</v>
      </c>
      <c r="E10" s="20">
        <f>SUM(E3:E9)</f>
        <v>103665.41</v>
      </c>
      <c r="F10" s="56">
        <f>SUM(F3:F9)</f>
        <v>110800</v>
      </c>
      <c r="H10" s="9"/>
    </row>
    <row r="11" spans="1:8" ht="15" thickBot="1" x14ac:dyDescent="0.2">
      <c r="B11" s="14"/>
      <c r="C11" s="57"/>
      <c r="D11" s="15"/>
      <c r="E11" s="15"/>
      <c r="F11" s="57"/>
      <c r="H11" s="1"/>
    </row>
    <row r="12" spans="1:8" x14ac:dyDescent="0.15">
      <c r="B12" s="2" t="s">
        <v>5</v>
      </c>
      <c r="C12" s="54" t="s">
        <v>72</v>
      </c>
      <c r="D12" s="3" t="s">
        <v>84</v>
      </c>
      <c r="E12" s="3" t="s">
        <v>73</v>
      </c>
      <c r="F12" s="54" t="s">
        <v>85</v>
      </c>
      <c r="H12" s="1"/>
    </row>
    <row r="13" spans="1:8" x14ac:dyDescent="0.15">
      <c r="B13" s="10"/>
      <c r="C13" s="55"/>
      <c r="D13" s="7"/>
      <c r="E13" s="7"/>
      <c r="F13" s="55"/>
      <c r="H13" s="1"/>
    </row>
    <row r="14" spans="1:8" x14ac:dyDescent="0.15">
      <c r="A14">
        <v>4050</v>
      </c>
      <c r="B14" s="4" t="s">
        <v>11</v>
      </c>
      <c r="C14" s="53">
        <v>150</v>
      </c>
      <c r="D14" s="36"/>
      <c r="E14" s="36"/>
      <c r="F14" s="53">
        <v>150</v>
      </c>
    </row>
    <row r="15" spans="1:8" x14ac:dyDescent="0.15">
      <c r="A15">
        <v>4051</v>
      </c>
      <c r="B15" s="6" t="s">
        <v>12</v>
      </c>
      <c r="C15" s="53">
        <v>1200</v>
      </c>
      <c r="D15" s="31"/>
      <c r="E15" s="31"/>
      <c r="F15" s="53">
        <v>0</v>
      </c>
    </row>
    <row r="16" spans="1:8" x14ac:dyDescent="0.15">
      <c r="A16">
        <v>4052</v>
      </c>
      <c r="B16" s="6" t="s">
        <v>13</v>
      </c>
      <c r="C16" s="53">
        <v>4000</v>
      </c>
      <c r="D16" s="31"/>
      <c r="E16" s="31">
        <v>-314.5</v>
      </c>
      <c r="F16" s="53">
        <v>4000</v>
      </c>
    </row>
    <row r="17" spans="1:256" x14ac:dyDescent="0.15">
      <c r="A17" t="s">
        <v>50</v>
      </c>
      <c r="B17" s="6" t="s">
        <v>41</v>
      </c>
      <c r="C17" s="53">
        <v>1750</v>
      </c>
      <c r="D17" s="32">
        <v>813.72</v>
      </c>
      <c r="E17" s="32">
        <v>2435.65</v>
      </c>
      <c r="F17" s="53">
        <v>1750</v>
      </c>
    </row>
    <row r="18" spans="1:256" x14ac:dyDescent="0.15">
      <c r="A18" t="s">
        <v>51</v>
      </c>
      <c r="B18" s="6" t="s">
        <v>18</v>
      </c>
      <c r="C18" s="53">
        <v>1000</v>
      </c>
      <c r="D18" s="37">
        <v>407.81</v>
      </c>
      <c r="E18" s="37">
        <v>402.93</v>
      </c>
      <c r="F18" s="53">
        <v>1000</v>
      </c>
    </row>
    <row r="19" spans="1:256" customFormat="1" x14ac:dyDescent="0.15">
      <c r="A19" t="s">
        <v>52</v>
      </c>
      <c r="B19" s="6" t="s">
        <v>10</v>
      </c>
      <c r="C19" s="53">
        <v>6000</v>
      </c>
      <c r="D19" s="37">
        <v>7356.22</v>
      </c>
      <c r="E19" s="37">
        <v>8064.44</v>
      </c>
      <c r="F19" s="53">
        <v>7400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15">
      <c r="A20">
        <v>4080</v>
      </c>
      <c r="B20" s="6" t="s">
        <v>39</v>
      </c>
      <c r="C20" s="53">
        <v>2000</v>
      </c>
      <c r="D20" s="32">
        <v>19.98</v>
      </c>
      <c r="E20" s="32">
        <v>380.06</v>
      </c>
      <c r="F20" s="53">
        <v>2000</v>
      </c>
    </row>
    <row r="21" spans="1:256" x14ac:dyDescent="0.15">
      <c r="A21">
        <v>4720</v>
      </c>
      <c r="B21" s="6" t="s">
        <v>36</v>
      </c>
      <c r="C21" s="53">
        <v>750</v>
      </c>
      <c r="D21" s="32">
        <v>1443.31</v>
      </c>
      <c r="E21" s="32">
        <v>482</v>
      </c>
      <c r="F21" s="53">
        <v>750</v>
      </c>
    </row>
    <row r="22" spans="1:256" x14ac:dyDescent="0.15">
      <c r="A22" t="s">
        <v>53</v>
      </c>
      <c r="B22" s="6" t="s">
        <v>19</v>
      </c>
      <c r="C22" s="53">
        <v>675</v>
      </c>
      <c r="D22" s="32">
        <v>602</v>
      </c>
      <c r="E22" s="32">
        <v>808.7</v>
      </c>
      <c r="F22" s="53">
        <v>675</v>
      </c>
    </row>
    <row r="23" spans="1:256" x14ac:dyDescent="0.15">
      <c r="A23">
        <v>4041</v>
      </c>
      <c r="B23" s="6" t="s">
        <v>38</v>
      </c>
      <c r="C23" s="53">
        <v>1500</v>
      </c>
      <c r="D23" s="37">
        <v>580.69000000000005</v>
      </c>
      <c r="E23" s="37">
        <v>1535.9</v>
      </c>
      <c r="F23" s="53">
        <v>1500</v>
      </c>
      <c r="H23" s="1"/>
    </row>
    <row r="24" spans="1:256" x14ac:dyDescent="0.15">
      <c r="A24">
        <v>4070</v>
      </c>
      <c r="B24" s="6" t="s">
        <v>14</v>
      </c>
      <c r="C24" s="53">
        <v>1500</v>
      </c>
      <c r="D24" s="32">
        <v>1954.43</v>
      </c>
      <c r="E24" s="32">
        <v>2070.34</v>
      </c>
      <c r="F24" s="53">
        <v>2000</v>
      </c>
    </row>
    <row r="25" spans="1:256" x14ac:dyDescent="0.15">
      <c r="A25">
        <v>4565</v>
      </c>
      <c r="B25" s="6" t="s">
        <v>16</v>
      </c>
      <c r="C25" s="53">
        <v>4500</v>
      </c>
      <c r="D25" s="32">
        <v>530.64</v>
      </c>
      <c r="E25" s="32">
        <v>1765.28</v>
      </c>
      <c r="F25" s="53">
        <v>4500</v>
      </c>
    </row>
    <row r="26" spans="1:256" x14ac:dyDescent="0.15">
      <c r="A26">
        <v>4690</v>
      </c>
      <c r="B26" s="6" t="s">
        <v>8</v>
      </c>
      <c r="C26" s="53">
        <v>1000</v>
      </c>
      <c r="D26" s="37">
        <v>335.8</v>
      </c>
      <c r="E26" s="37">
        <v>2350.83</v>
      </c>
      <c r="F26" s="53">
        <v>1000</v>
      </c>
      <c r="H26" s="1"/>
    </row>
    <row r="27" spans="1:256" x14ac:dyDescent="0.15">
      <c r="B27" s="6" t="s">
        <v>7</v>
      </c>
      <c r="C27" s="53">
        <v>63500</v>
      </c>
      <c r="D27" s="32">
        <v>67402.11</v>
      </c>
      <c r="E27" s="32">
        <v>66262.03</v>
      </c>
      <c r="F27" s="53">
        <v>68000</v>
      </c>
      <c r="H27" s="1"/>
    </row>
    <row r="28" spans="1:256" x14ac:dyDescent="0.15">
      <c r="A28">
        <v>4300</v>
      </c>
      <c r="B28" s="6" t="s">
        <v>20</v>
      </c>
      <c r="C28" s="58">
        <v>1200</v>
      </c>
      <c r="D28" s="32"/>
      <c r="E28" s="32"/>
      <c r="F28" s="58">
        <v>1200</v>
      </c>
      <c r="H28" s="1"/>
    </row>
    <row r="29" spans="1:256" x14ac:dyDescent="0.15">
      <c r="A29">
        <v>4310</v>
      </c>
      <c r="B29" s="6" t="s">
        <v>23</v>
      </c>
      <c r="C29" s="58">
        <v>500</v>
      </c>
      <c r="D29" s="32">
        <v>261.04000000000002</v>
      </c>
      <c r="E29" s="32">
        <v>708.25</v>
      </c>
      <c r="F29" s="58">
        <v>500</v>
      </c>
    </row>
    <row r="30" spans="1:256" x14ac:dyDescent="0.15">
      <c r="A30">
        <v>4320</v>
      </c>
      <c r="B30" s="6" t="s">
        <v>24</v>
      </c>
      <c r="C30" s="58">
        <f>5200-2500+2000</f>
        <v>4700</v>
      </c>
      <c r="D30" s="32">
        <v>1224.31</v>
      </c>
      <c r="E30" s="32">
        <v>2553.31</v>
      </c>
      <c r="F30" s="58">
        <v>4700</v>
      </c>
    </row>
    <row r="31" spans="1:256" x14ac:dyDescent="0.15">
      <c r="A31">
        <v>4330</v>
      </c>
      <c r="B31" s="6" t="s">
        <v>25</v>
      </c>
      <c r="C31" s="53">
        <v>1600</v>
      </c>
      <c r="D31" s="32">
        <v>131.66999999999999</v>
      </c>
      <c r="E31" s="32">
        <v>446.12</v>
      </c>
      <c r="F31" s="53">
        <v>1600</v>
      </c>
    </row>
    <row r="32" spans="1:256" x14ac:dyDescent="0.15">
      <c r="B32" s="6" t="s">
        <v>81</v>
      </c>
      <c r="C32" s="53"/>
      <c r="D32" s="32">
        <v>837.35</v>
      </c>
      <c r="E32" s="32">
        <v>283.95999999999998</v>
      </c>
      <c r="F32" s="53">
        <v>0</v>
      </c>
    </row>
    <row r="33" spans="1:8" x14ac:dyDescent="0.15">
      <c r="A33">
        <v>4350</v>
      </c>
      <c r="B33" s="6" t="s">
        <v>26</v>
      </c>
      <c r="C33" s="58">
        <v>1500</v>
      </c>
      <c r="D33" s="37">
        <v>151.87</v>
      </c>
      <c r="E33" s="37">
        <v>76.680000000000007</v>
      </c>
      <c r="F33" s="58">
        <v>1500</v>
      </c>
    </row>
    <row r="34" spans="1:8" x14ac:dyDescent="0.15">
      <c r="A34">
        <v>4360</v>
      </c>
      <c r="B34" s="6" t="s">
        <v>83</v>
      </c>
      <c r="C34" s="53">
        <f>1300-500</f>
        <v>800</v>
      </c>
      <c r="D34" s="37">
        <v>11</v>
      </c>
      <c r="E34" s="37">
        <v>281.92</v>
      </c>
      <c r="F34" s="53">
        <v>800</v>
      </c>
    </row>
    <row r="35" spans="1:8" x14ac:dyDescent="0.15">
      <c r="A35">
        <v>4370</v>
      </c>
      <c r="B35" s="6" t="s">
        <v>21</v>
      </c>
      <c r="C35" s="58">
        <v>610</v>
      </c>
      <c r="D35" s="32">
        <v>559.25</v>
      </c>
      <c r="E35" s="32">
        <v>1286.99</v>
      </c>
      <c r="F35" s="58">
        <v>610</v>
      </c>
    </row>
    <row r="36" spans="1:8" x14ac:dyDescent="0.15">
      <c r="A36">
        <v>4380</v>
      </c>
      <c r="B36" s="6" t="s">
        <v>28</v>
      </c>
      <c r="C36" s="53">
        <f>2275-300-650</f>
        <v>1325</v>
      </c>
      <c r="D36" s="37"/>
      <c r="E36" s="37">
        <v>931.25</v>
      </c>
      <c r="F36" s="53">
        <v>1325</v>
      </c>
    </row>
    <row r="37" spans="1:8" x14ac:dyDescent="0.15">
      <c r="A37">
        <v>4391</v>
      </c>
      <c r="B37" s="6" t="s">
        <v>29</v>
      </c>
      <c r="C37" s="53">
        <v>800</v>
      </c>
      <c r="D37" s="37">
        <v>285.98</v>
      </c>
      <c r="E37" s="37">
        <v>491.79</v>
      </c>
      <c r="F37" s="53">
        <v>800</v>
      </c>
    </row>
    <row r="38" spans="1:8" x14ac:dyDescent="0.15">
      <c r="A38">
        <v>4394</v>
      </c>
      <c r="B38" s="6" t="s">
        <v>74</v>
      </c>
      <c r="C38" s="53">
        <v>0</v>
      </c>
      <c r="D38" s="32">
        <v>66.55</v>
      </c>
      <c r="E38" s="32">
        <v>231.5</v>
      </c>
      <c r="F38" s="53">
        <v>0</v>
      </c>
    </row>
    <row r="39" spans="1:8" x14ac:dyDescent="0.15">
      <c r="B39" s="6" t="s">
        <v>82</v>
      </c>
      <c r="C39" s="53">
        <v>0</v>
      </c>
      <c r="D39" s="37"/>
      <c r="E39" s="37"/>
      <c r="F39" s="53">
        <v>0</v>
      </c>
    </row>
    <row r="40" spans="1:8" x14ac:dyDescent="0.15">
      <c r="B40" s="6" t="s">
        <v>30</v>
      </c>
      <c r="C40" s="53">
        <v>700</v>
      </c>
      <c r="D40" s="37">
        <v>164.33</v>
      </c>
      <c r="E40" s="37">
        <v>294.05</v>
      </c>
      <c r="F40" s="53">
        <v>700</v>
      </c>
    </row>
    <row r="41" spans="1:8" x14ac:dyDescent="0.15">
      <c r="B41" s="6" t="s">
        <v>79</v>
      </c>
      <c r="C41" s="53"/>
      <c r="D41" s="37">
        <v>1311.37</v>
      </c>
      <c r="E41" s="37">
        <v>1236.75</v>
      </c>
      <c r="F41" s="53"/>
    </row>
    <row r="42" spans="1:8" x14ac:dyDescent="0.15">
      <c r="B42" s="6" t="s">
        <v>77</v>
      </c>
      <c r="C42" s="53"/>
      <c r="D42" s="37"/>
      <c r="E42" s="37">
        <v>880</v>
      </c>
      <c r="F42" s="53"/>
    </row>
    <row r="43" spans="1:8" x14ac:dyDescent="0.15">
      <c r="B43" s="6" t="s">
        <v>78</v>
      </c>
      <c r="C43" s="53"/>
      <c r="D43" s="37">
        <v>26.13</v>
      </c>
      <c r="E43" s="37">
        <v>39.950000000000003</v>
      </c>
      <c r="F43" s="53"/>
    </row>
    <row r="44" spans="1:8" x14ac:dyDescent="0.15">
      <c r="B44" s="6" t="s">
        <v>80</v>
      </c>
      <c r="C44" s="53"/>
      <c r="D44" s="37">
        <v>340.94</v>
      </c>
      <c r="E44" s="37">
        <v>956.77</v>
      </c>
      <c r="F44" s="53"/>
    </row>
    <row r="45" spans="1:8" x14ac:dyDescent="0.15">
      <c r="B45" s="6" t="s">
        <v>47</v>
      </c>
      <c r="C45" s="53">
        <v>50</v>
      </c>
      <c r="D45" s="37">
        <v>189.97</v>
      </c>
      <c r="E45" s="37"/>
      <c r="F45" s="53">
        <v>50</v>
      </c>
    </row>
    <row r="46" spans="1:8" x14ac:dyDescent="0.15">
      <c r="A46">
        <v>4399</v>
      </c>
      <c r="B46" s="6" t="s">
        <v>57</v>
      </c>
      <c r="C46" s="53">
        <v>500</v>
      </c>
      <c r="D46" s="32">
        <v>15</v>
      </c>
      <c r="E46" s="32">
        <v>147.19999999999999</v>
      </c>
      <c r="F46" s="53">
        <v>500</v>
      </c>
    </row>
    <row r="47" spans="1:8" x14ac:dyDescent="0.15">
      <c r="A47">
        <v>4470</v>
      </c>
      <c r="B47" s="6" t="s">
        <v>6</v>
      </c>
      <c r="C47" s="53">
        <v>1200</v>
      </c>
      <c r="D47" s="37">
        <v>140</v>
      </c>
      <c r="E47" s="37">
        <v>604.29999999999995</v>
      </c>
      <c r="F47" s="53">
        <v>1200</v>
      </c>
      <c r="H47" s="1"/>
    </row>
    <row r="48" spans="1:8" x14ac:dyDescent="0.15">
      <c r="A48">
        <v>4550</v>
      </c>
      <c r="B48" s="6" t="s">
        <v>15</v>
      </c>
      <c r="C48" s="53">
        <v>750</v>
      </c>
      <c r="D48" s="32"/>
      <c r="E48" s="32"/>
      <c r="F48" s="53">
        <v>750</v>
      </c>
    </row>
    <row r="49" spans="1:8" x14ac:dyDescent="0.15">
      <c r="A49">
        <v>4551</v>
      </c>
      <c r="B49" s="6" t="s">
        <v>55</v>
      </c>
      <c r="C49" s="53">
        <v>800</v>
      </c>
      <c r="D49" s="32">
        <v>507</v>
      </c>
      <c r="E49" s="32">
        <v>1706.75</v>
      </c>
      <c r="F49" s="53">
        <v>800</v>
      </c>
    </row>
    <row r="50" spans="1:8" x14ac:dyDescent="0.15">
      <c r="A50">
        <v>4552</v>
      </c>
      <c r="B50" s="6" t="s">
        <v>76</v>
      </c>
      <c r="C50" s="53">
        <v>0</v>
      </c>
      <c r="D50" s="32">
        <v>5966</v>
      </c>
      <c r="E50" s="32">
        <v>4169</v>
      </c>
      <c r="F50" s="53">
        <v>0</v>
      </c>
    </row>
    <row r="51" spans="1:8" x14ac:dyDescent="0.15">
      <c r="A51">
        <v>4750</v>
      </c>
      <c r="B51" s="6" t="s">
        <v>9</v>
      </c>
      <c r="C51" s="53">
        <v>800</v>
      </c>
      <c r="D51" s="37">
        <v>951.34</v>
      </c>
      <c r="E51" s="37">
        <v>941.86</v>
      </c>
      <c r="F51" s="53">
        <v>800</v>
      </c>
    </row>
    <row r="52" spans="1:8" x14ac:dyDescent="0.15">
      <c r="A52">
        <v>5010</v>
      </c>
      <c r="B52" s="6" t="s">
        <v>43</v>
      </c>
      <c r="C52" s="53">
        <v>500</v>
      </c>
      <c r="D52" s="32">
        <v>617.32000000000005</v>
      </c>
      <c r="E52" s="32">
        <v>107.44</v>
      </c>
      <c r="F52" s="53">
        <v>500</v>
      </c>
    </row>
    <row r="53" spans="1:8" x14ac:dyDescent="0.15">
      <c r="A53">
        <v>5020</v>
      </c>
      <c r="B53" s="6" t="s">
        <v>37</v>
      </c>
      <c r="C53" s="53">
        <v>1000</v>
      </c>
      <c r="D53" s="32">
        <v>99.01</v>
      </c>
      <c r="E53" s="32"/>
      <c r="F53" s="53">
        <v>1000</v>
      </c>
    </row>
    <row r="54" spans="1:8" x14ac:dyDescent="0.15">
      <c r="B54" s="6" t="s">
        <v>40</v>
      </c>
      <c r="C54" s="53">
        <v>350</v>
      </c>
      <c r="D54" s="32">
        <v>331.54</v>
      </c>
      <c r="E54" s="32">
        <v>673.73</v>
      </c>
      <c r="F54" s="53">
        <v>350</v>
      </c>
    </row>
    <row r="55" spans="1:8" x14ac:dyDescent="0.15">
      <c r="B55" s="6" t="s">
        <v>44</v>
      </c>
      <c r="C55" s="53">
        <v>0</v>
      </c>
      <c r="D55" s="32"/>
      <c r="E55" s="32">
        <v>1437.94</v>
      </c>
      <c r="F55" s="53">
        <v>0</v>
      </c>
    </row>
    <row r="56" spans="1:8" x14ac:dyDescent="0.15">
      <c r="A56">
        <v>4810</v>
      </c>
      <c r="B56" s="6" t="s">
        <v>17</v>
      </c>
      <c r="C56" s="53">
        <v>625</v>
      </c>
      <c r="D56" s="32">
        <v>585.21</v>
      </c>
      <c r="E56" s="32">
        <v>493.57</v>
      </c>
      <c r="F56" s="53">
        <v>625</v>
      </c>
    </row>
    <row r="57" spans="1:8" x14ac:dyDescent="0.15">
      <c r="B57" s="6" t="s">
        <v>22</v>
      </c>
      <c r="C57" s="53">
        <v>160</v>
      </c>
      <c r="D57" s="32"/>
      <c r="E57" s="32"/>
      <c r="F57" s="53">
        <v>160</v>
      </c>
    </row>
    <row r="58" spans="1:8" x14ac:dyDescent="0.15">
      <c r="B58" s="6" t="s">
        <v>86</v>
      </c>
      <c r="C58" s="53"/>
      <c r="D58" s="32">
        <v>3495</v>
      </c>
      <c r="E58" s="32"/>
      <c r="F58" s="53"/>
    </row>
    <row r="59" spans="1:8" x14ac:dyDescent="0.15">
      <c r="B59" s="6" t="s">
        <v>87</v>
      </c>
      <c r="C59" s="59"/>
      <c r="D59" s="38">
        <v>3901.56</v>
      </c>
      <c r="E59" s="38"/>
      <c r="F59" s="59"/>
    </row>
    <row r="60" spans="1:8" ht="15" thickBot="1" x14ac:dyDescent="0.2">
      <c r="B60" s="25" t="s">
        <v>31</v>
      </c>
      <c r="C60" s="60">
        <f>SUM(C14:C59)</f>
        <v>109995</v>
      </c>
      <c r="D60" s="26">
        <f>SUM(D14:D59)</f>
        <v>103617.44999999998</v>
      </c>
      <c r="E60" s="26">
        <f>SUM(E14:E59)</f>
        <v>107224.74</v>
      </c>
      <c r="F60" s="60">
        <f>SUM(F14:F59)</f>
        <v>115195</v>
      </c>
      <c r="H60" s="29"/>
    </row>
    <row r="61" spans="1:8" x14ac:dyDescent="0.15">
      <c r="B61" s="13"/>
      <c r="C61" s="9"/>
      <c r="D61" s="9"/>
      <c r="E61" s="9"/>
      <c r="F61" s="9"/>
    </row>
    <row r="62" spans="1:8" x14ac:dyDescent="0.15">
      <c r="D62" s="29"/>
    </row>
    <row r="63" spans="1:8" x14ac:dyDescent="0.15">
      <c r="C63" s="41"/>
      <c r="D63" s="40"/>
    </row>
    <row r="64" spans="1:8" x14ac:dyDescent="0.15">
      <c r="C64" s="41"/>
      <c r="D64" s="39"/>
      <c r="E64" s="40"/>
    </row>
    <row r="65" spans="3:5" x14ac:dyDescent="0.15">
      <c r="C65" s="41"/>
      <c r="D65" s="39"/>
      <c r="E65" s="40"/>
    </row>
    <row r="66" spans="3:5" x14ac:dyDescent="0.15">
      <c r="C66" s="41"/>
      <c r="D66" s="39"/>
    </row>
    <row r="67" spans="3:5" x14ac:dyDescent="0.15">
      <c r="C67" s="41"/>
      <c r="D67" s="39"/>
      <c r="E67" s="40"/>
    </row>
  </sheetData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65"/>
  <sheetViews>
    <sheetView topLeftCell="B1" workbookViewId="0">
      <selection activeCell="B1" sqref="A1:IV65536"/>
    </sheetView>
  </sheetViews>
  <sheetFormatPr baseColWidth="10" defaultColWidth="8.7109375" defaultRowHeight="14" x14ac:dyDescent="0.15"/>
  <cols>
    <col min="1" max="1" width="12.7109375" hidden="1" customWidth="1"/>
    <col min="2" max="2" width="23.85546875" customWidth="1"/>
    <col min="3" max="3" width="13.85546875" bestFit="1" customWidth="1"/>
    <col min="4" max="4" width="11.5703125" bestFit="1" customWidth="1"/>
    <col min="5" max="5" width="10.42578125" bestFit="1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54" t="s">
        <v>69</v>
      </c>
      <c r="D1" s="3" t="s">
        <v>73</v>
      </c>
      <c r="E1" s="3" t="s">
        <v>70</v>
      </c>
      <c r="F1" s="54" t="s">
        <v>72</v>
      </c>
      <c r="H1" s="1"/>
    </row>
    <row r="2" spans="1:8" x14ac:dyDescent="0.15">
      <c r="B2" s="4"/>
      <c r="C2" s="55"/>
      <c r="D2" s="5"/>
      <c r="E2" s="5"/>
      <c r="F2" s="55"/>
      <c r="H2" s="1"/>
    </row>
    <row r="3" spans="1:8" x14ac:dyDescent="0.15">
      <c r="B3" s="6" t="s">
        <v>46</v>
      </c>
      <c r="C3" s="53">
        <v>98000</v>
      </c>
      <c r="D3" s="7">
        <v>88101.759999999995</v>
      </c>
      <c r="E3" s="7">
        <f>78671.32+1369.05+7919.5</f>
        <v>87959.87000000001</v>
      </c>
      <c r="F3" s="53">
        <v>95000</v>
      </c>
      <c r="H3" s="1"/>
    </row>
    <row r="4" spans="1:8" x14ac:dyDescent="0.15">
      <c r="A4">
        <v>8400</v>
      </c>
      <c r="B4" s="6" t="s">
        <v>60</v>
      </c>
      <c r="C4" s="53"/>
      <c r="D4" s="7"/>
      <c r="E4" s="7"/>
      <c r="F4" s="53"/>
      <c r="H4" s="1"/>
    </row>
    <row r="5" spans="1:8" x14ac:dyDescent="0.15">
      <c r="A5">
        <v>8300</v>
      </c>
      <c r="B5" s="6" t="s">
        <v>42</v>
      </c>
      <c r="C5" s="53">
        <v>8000</v>
      </c>
      <c r="D5" s="7">
        <v>5686.08</v>
      </c>
      <c r="E5" s="7">
        <v>21206.12</v>
      </c>
      <c r="F5" s="53">
        <v>8000</v>
      </c>
      <c r="H5" s="1"/>
    </row>
    <row r="6" spans="1:8" x14ac:dyDescent="0.15">
      <c r="A6">
        <v>8000</v>
      </c>
      <c r="B6" s="6" t="s">
        <v>3</v>
      </c>
      <c r="C6" s="53">
        <v>3500</v>
      </c>
      <c r="D6" s="8">
        <v>5602.57</v>
      </c>
      <c r="E6" s="8">
        <v>2724.31</v>
      </c>
      <c r="F6" s="53">
        <v>3500</v>
      </c>
      <c r="H6" s="1"/>
    </row>
    <row r="7" spans="1:8" x14ac:dyDescent="0.15">
      <c r="A7">
        <v>8001</v>
      </c>
      <c r="B7" s="14" t="s">
        <v>58</v>
      </c>
      <c r="C7" s="53">
        <v>300</v>
      </c>
      <c r="D7" s="15"/>
      <c r="E7" s="15">
        <v>381.27</v>
      </c>
      <c r="F7" s="53">
        <v>300</v>
      </c>
      <c r="H7" s="1"/>
    </row>
    <row r="8" spans="1:8" x14ac:dyDescent="0.15">
      <c r="B8" s="14" t="s">
        <v>75</v>
      </c>
      <c r="C8" s="53"/>
      <c r="D8" s="61">
        <v>4275</v>
      </c>
      <c r="E8" s="62"/>
      <c r="F8" s="53"/>
      <c r="H8" s="1"/>
    </row>
    <row r="9" spans="1:8" ht="15" thickBot="1" x14ac:dyDescent="0.2">
      <c r="A9" t="s">
        <v>59</v>
      </c>
      <c r="B9" s="14" t="s">
        <v>33</v>
      </c>
      <c r="C9" s="53">
        <v>1000</v>
      </c>
      <c r="D9" s="15"/>
      <c r="E9" s="15">
        <f>18.1+1289+13.22+257.53-0.64</f>
        <v>1577.2099999999998</v>
      </c>
      <c r="F9" s="53">
        <v>1000</v>
      </c>
      <c r="H9" s="1"/>
    </row>
    <row r="10" spans="1:8" ht="15" thickBot="1" x14ac:dyDescent="0.2">
      <c r="B10" s="21" t="s">
        <v>4</v>
      </c>
      <c r="C10" s="56">
        <f>SUM(C3:C9)</f>
        <v>110800</v>
      </c>
      <c r="D10" s="20">
        <f>SUM(D3:D9)</f>
        <v>103665.41</v>
      </c>
      <c r="E10" s="20">
        <f>SUM(E3:E9)</f>
        <v>113848.78000000001</v>
      </c>
      <c r="F10" s="56">
        <f>SUM(F3:F9)</f>
        <v>107800</v>
      </c>
      <c r="H10" s="9"/>
    </row>
    <row r="11" spans="1:8" ht="15" thickBot="1" x14ac:dyDescent="0.2">
      <c r="B11" s="14"/>
      <c r="C11" s="57"/>
      <c r="D11" s="15"/>
      <c r="E11" s="15"/>
      <c r="F11" s="57"/>
      <c r="H11" s="1"/>
    </row>
    <row r="12" spans="1:8" x14ac:dyDescent="0.15">
      <c r="B12" s="2" t="s">
        <v>5</v>
      </c>
      <c r="C12" s="54" t="s">
        <v>69</v>
      </c>
      <c r="D12" s="3" t="s">
        <v>73</v>
      </c>
      <c r="E12" s="3" t="s">
        <v>70</v>
      </c>
      <c r="F12" s="54" t="s">
        <v>72</v>
      </c>
      <c r="H12" s="1"/>
    </row>
    <row r="13" spans="1:8" x14ac:dyDescent="0.15">
      <c r="B13" s="10"/>
      <c r="C13" s="55"/>
      <c r="D13" s="7"/>
      <c r="E13" s="7"/>
      <c r="F13" s="55"/>
      <c r="H13" s="1"/>
    </row>
    <row r="14" spans="1:8" x14ac:dyDescent="0.15">
      <c r="A14">
        <v>4050</v>
      </c>
      <c r="B14" s="4" t="s">
        <v>11</v>
      </c>
      <c r="C14" s="53">
        <v>150</v>
      </c>
      <c r="D14" s="36"/>
      <c r="E14" s="36">
        <v>175.07</v>
      </c>
      <c r="F14" s="53">
        <v>150</v>
      </c>
    </row>
    <row r="15" spans="1:8" x14ac:dyDescent="0.15">
      <c r="A15">
        <v>4051</v>
      </c>
      <c r="B15" s="6" t="s">
        <v>12</v>
      </c>
      <c r="C15" s="53">
        <v>1200</v>
      </c>
      <c r="D15" s="31"/>
      <c r="E15" s="31">
        <v>365.94</v>
      </c>
      <c r="F15" s="53">
        <v>0</v>
      </c>
    </row>
    <row r="16" spans="1:8" x14ac:dyDescent="0.15">
      <c r="A16">
        <v>4052</v>
      </c>
      <c r="B16" s="6" t="s">
        <v>13</v>
      </c>
      <c r="C16" s="53">
        <v>4000</v>
      </c>
      <c r="D16" s="31">
        <v>-314.5</v>
      </c>
      <c r="E16" s="31">
        <v>3328.14</v>
      </c>
      <c r="F16" s="53">
        <v>4000</v>
      </c>
    </row>
    <row r="17" spans="1:256" x14ac:dyDescent="0.15">
      <c r="A17" t="s">
        <v>50</v>
      </c>
      <c r="B17" s="6" t="s">
        <v>41</v>
      </c>
      <c r="C17" s="53">
        <v>1750</v>
      </c>
      <c r="D17" s="32">
        <v>2435.65</v>
      </c>
      <c r="E17" s="32">
        <v>2130.4499999999998</v>
      </c>
      <c r="F17" s="53">
        <v>1750</v>
      </c>
    </row>
    <row r="18" spans="1:256" x14ac:dyDescent="0.15">
      <c r="A18" t="s">
        <v>51</v>
      </c>
      <c r="B18" s="6" t="s">
        <v>18</v>
      </c>
      <c r="C18" s="53">
        <v>1000</v>
      </c>
      <c r="D18" s="37">
        <v>402.93</v>
      </c>
      <c r="E18" s="37">
        <v>727.45</v>
      </c>
      <c r="F18" s="53">
        <v>600</v>
      </c>
    </row>
    <row r="19" spans="1:256" customFormat="1" x14ac:dyDescent="0.15">
      <c r="A19" t="s">
        <v>52</v>
      </c>
      <c r="B19" s="6" t="s">
        <v>10</v>
      </c>
      <c r="C19" s="53">
        <v>6000</v>
      </c>
      <c r="D19" s="37">
        <v>8064.44</v>
      </c>
      <c r="E19" s="37">
        <v>5429</v>
      </c>
      <c r="F19" s="53">
        <v>8000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15">
      <c r="A20">
        <v>4080</v>
      </c>
      <c r="B20" s="6" t="s">
        <v>39</v>
      </c>
      <c r="C20" s="53">
        <v>2000</v>
      </c>
      <c r="D20" s="32">
        <v>380.06</v>
      </c>
      <c r="E20" s="32">
        <v>1627.3</v>
      </c>
      <c r="F20" s="53">
        <v>2000</v>
      </c>
    </row>
    <row r="21" spans="1:256" x14ac:dyDescent="0.15">
      <c r="A21">
        <v>4720</v>
      </c>
      <c r="B21" s="6" t="s">
        <v>36</v>
      </c>
      <c r="C21" s="53">
        <v>750</v>
      </c>
      <c r="D21" s="32">
        <v>482</v>
      </c>
      <c r="E21" s="32">
        <f>1440.35+528.39</f>
        <v>1968.7399999999998</v>
      </c>
      <c r="F21" s="53">
        <v>750</v>
      </c>
    </row>
    <row r="22" spans="1:256" x14ac:dyDescent="0.15">
      <c r="A22" t="s">
        <v>53</v>
      </c>
      <c r="B22" s="6" t="s">
        <v>19</v>
      </c>
      <c r="C22" s="53">
        <v>675</v>
      </c>
      <c r="D22" s="32">
        <v>808.7</v>
      </c>
      <c r="E22" s="32">
        <v>662</v>
      </c>
      <c r="F22" s="53">
        <v>675</v>
      </c>
    </row>
    <row r="23" spans="1:256" x14ac:dyDescent="0.15">
      <c r="A23">
        <v>4041</v>
      </c>
      <c r="B23" s="6" t="s">
        <v>38</v>
      </c>
      <c r="C23" s="53">
        <v>1500</v>
      </c>
      <c r="D23" s="37">
        <v>1535.9</v>
      </c>
      <c r="E23" s="37">
        <v>1550.43</v>
      </c>
      <c r="F23" s="53">
        <v>1500</v>
      </c>
      <c r="H23" s="1"/>
    </row>
    <row r="24" spans="1:256" x14ac:dyDescent="0.15">
      <c r="A24">
        <v>4070</v>
      </c>
      <c r="B24" s="6" t="s">
        <v>14</v>
      </c>
      <c r="C24" s="53">
        <v>1500</v>
      </c>
      <c r="D24" s="32">
        <v>2070.34</v>
      </c>
      <c r="E24" s="32">
        <v>2281.38</v>
      </c>
      <c r="F24" s="53">
        <v>2000</v>
      </c>
    </row>
    <row r="25" spans="1:256" x14ac:dyDescent="0.15">
      <c r="A25">
        <v>4565</v>
      </c>
      <c r="B25" s="6" t="s">
        <v>16</v>
      </c>
      <c r="C25" s="53">
        <v>4500</v>
      </c>
      <c r="D25" s="32">
        <v>1765.28</v>
      </c>
      <c r="E25" s="32">
        <v>2173.8000000000002</v>
      </c>
      <c r="F25" s="53">
        <v>2500</v>
      </c>
    </row>
    <row r="26" spans="1:256" x14ac:dyDescent="0.15">
      <c r="A26">
        <v>4690</v>
      </c>
      <c r="B26" s="6" t="s">
        <v>8</v>
      </c>
      <c r="C26" s="53">
        <v>1000</v>
      </c>
      <c r="D26" s="37">
        <v>2350.83</v>
      </c>
      <c r="E26" s="37">
        <f>1009.25+9+179.43</f>
        <v>1197.68</v>
      </c>
      <c r="F26" s="53">
        <v>1000</v>
      </c>
      <c r="H26" s="1"/>
    </row>
    <row r="27" spans="1:256" x14ac:dyDescent="0.15">
      <c r="B27" s="6" t="s">
        <v>7</v>
      </c>
      <c r="C27" s="53">
        <v>63500</v>
      </c>
      <c r="D27" s="32">
        <v>66262.03</v>
      </c>
      <c r="E27" s="32">
        <f>58197.78+278.11+10182.83</f>
        <v>68658.720000000001</v>
      </c>
      <c r="F27" s="53">
        <v>66500</v>
      </c>
      <c r="H27" s="1"/>
    </row>
    <row r="28" spans="1:256" x14ac:dyDescent="0.15">
      <c r="A28">
        <v>4300</v>
      </c>
      <c r="B28" s="6" t="s">
        <v>20</v>
      </c>
      <c r="C28" s="58">
        <v>1200</v>
      </c>
      <c r="D28" s="32"/>
      <c r="E28" s="32">
        <v>15.52</v>
      </c>
      <c r="F28" s="58">
        <v>1430</v>
      </c>
      <c r="H28" s="1"/>
    </row>
    <row r="29" spans="1:256" x14ac:dyDescent="0.15">
      <c r="A29">
        <v>4310</v>
      </c>
      <c r="B29" s="6" t="s">
        <v>23</v>
      </c>
      <c r="C29" s="58">
        <v>500</v>
      </c>
      <c r="D29" s="32">
        <v>708.25</v>
      </c>
      <c r="E29" s="32">
        <v>94.03</v>
      </c>
      <c r="F29" s="58">
        <v>270</v>
      </c>
    </row>
    <row r="30" spans="1:256" x14ac:dyDescent="0.15">
      <c r="A30">
        <v>4320</v>
      </c>
      <c r="B30" s="6" t="s">
        <v>24</v>
      </c>
      <c r="C30" s="58">
        <f>5200-2500+2000</f>
        <v>4700</v>
      </c>
      <c r="D30" s="32">
        <v>2553.31</v>
      </c>
      <c r="E30" s="32">
        <v>2703.54</v>
      </c>
      <c r="F30" s="58">
        <v>2450</v>
      </c>
    </row>
    <row r="31" spans="1:256" x14ac:dyDescent="0.15">
      <c r="A31">
        <v>4330</v>
      </c>
      <c r="B31" s="6" t="s">
        <v>25</v>
      </c>
      <c r="C31" s="53">
        <v>1600</v>
      </c>
      <c r="D31" s="32">
        <v>446.12</v>
      </c>
      <c r="E31" s="32">
        <v>899.04</v>
      </c>
      <c r="F31" s="53">
        <v>1320</v>
      </c>
    </row>
    <row r="32" spans="1:256" x14ac:dyDescent="0.15">
      <c r="B32" s="6" t="s">
        <v>81</v>
      </c>
      <c r="C32" s="53"/>
      <c r="D32" s="32">
        <v>283.95999999999998</v>
      </c>
      <c r="E32" s="32">
        <f>682.91+241.97</f>
        <v>924.88</v>
      </c>
      <c r="F32" s="53">
        <v>736</v>
      </c>
    </row>
    <row r="33" spans="1:8" x14ac:dyDescent="0.15">
      <c r="A33">
        <v>4350</v>
      </c>
      <c r="B33" s="6" t="s">
        <v>26</v>
      </c>
      <c r="C33" s="58">
        <v>1500</v>
      </c>
      <c r="D33" s="37">
        <v>76.680000000000007</v>
      </c>
      <c r="E33" s="37"/>
      <c r="F33" s="58">
        <v>1000</v>
      </c>
    </row>
    <row r="34" spans="1:8" x14ac:dyDescent="0.15">
      <c r="A34">
        <v>4360</v>
      </c>
      <c r="B34" s="6" t="s">
        <v>83</v>
      </c>
      <c r="C34" s="53">
        <f>1300-500</f>
        <v>800</v>
      </c>
      <c r="D34" s="37">
        <v>281.92</v>
      </c>
      <c r="E34" s="37"/>
      <c r="F34" s="53">
        <v>570</v>
      </c>
    </row>
    <row r="35" spans="1:8" x14ac:dyDescent="0.15">
      <c r="A35">
        <v>4370</v>
      </c>
      <c r="B35" s="6" t="s">
        <v>21</v>
      </c>
      <c r="C35" s="58">
        <v>610</v>
      </c>
      <c r="D35" s="32">
        <v>1286.99</v>
      </c>
      <c r="E35" s="32">
        <v>717.94</v>
      </c>
      <c r="F35" s="58">
        <v>610</v>
      </c>
    </row>
    <row r="36" spans="1:8" x14ac:dyDescent="0.15">
      <c r="A36">
        <v>4380</v>
      </c>
      <c r="B36" s="6" t="s">
        <v>28</v>
      </c>
      <c r="C36" s="53">
        <f>2275-300-650</f>
        <v>1325</v>
      </c>
      <c r="D36" s="37">
        <v>931.25</v>
      </c>
      <c r="E36" s="37">
        <v>5</v>
      </c>
      <c r="F36" s="53">
        <v>1050</v>
      </c>
    </row>
    <row r="37" spans="1:8" x14ac:dyDescent="0.15">
      <c r="A37">
        <v>4391</v>
      </c>
      <c r="B37" s="6" t="s">
        <v>29</v>
      </c>
      <c r="C37" s="53">
        <v>800</v>
      </c>
      <c r="D37" s="37">
        <v>491.79</v>
      </c>
      <c r="E37" s="37">
        <v>447.08</v>
      </c>
      <c r="F37" s="53">
        <v>975</v>
      </c>
    </row>
    <row r="38" spans="1:8" x14ac:dyDescent="0.15">
      <c r="A38">
        <v>4394</v>
      </c>
      <c r="B38" s="6" t="s">
        <v>74</v>
      </c>
      <c r="C38" s="53">
        <v>0</v>
      </c>
      <c r="D38" s="32">
        <v>231.5</v>
      </c>
      <c r="E38" s="32"/>
      <c r="F38" s="53">
        <v>0</v>
      </c>
    </row>
    <row r="39" spans="1:8" x14ac:dyDescent="0.15">
      <c r="B39" s="6" t="s">
        <v>82</v>
      </c>
      <c r="C39" s="53">
        <v>0</v>
      </c>
      <c r="D39" s="37"/>
      <c r="E39" s="37">
        <v>0</v>
      </c>
      <c r="F39" s="53">
        <v>1550</v>
      </c>
    </row>
    <row r="40" spans="1:8" x14ac:dyDescent="0.15">
      <c r="B40" s="6" t="s">
        <v>30</v>
      </c>
      <c r="C40" s="53">
        <v>700</v>
      </c>
      <c r="D40" s="37">
        <v>294.05</v>
      </c>
      <c r="E40" s="37">
        <v>61</v>
      </c>
      <c r="F40" s="53">
        <v>275</v>
      </c>
    </row>
    <row r="41" spans="1:8" x14ac:dyDescent="0.15">
      <c r="B41" s="6" t="s">
        <v>79</v>
      </c>
      <c r="C41" s="53"/>
      <c r="D41" s="37">
        <v>1236.75</v>
      </c>
      <c r="E41" s="37"/>
      <c r="F41" s="53"/>
    </row>
    <row r="42" spans="1:8" x14ac:dyDescent="0.15">
      <c r="B42" s="6" t="s">
        <v>77</v>
      </c>
      <c r="C42" s="53"/>
      <c r="D42" s="37">
        <v>880</v>
      </c>
      <c r="E42" s="37"/>
      <c r="F42" s="53"/>
    </row>
    <row r="43" spans="1:8" x14ac:dyDescent="0.15">
      <c r="B43" s="6" t="s">
        <v>78</v>
      </c>
      <c r="C43" s="53"/>
      <c r="D43" s="37">
        <v>39.950000000000003</v>
      </c>
      <c r="E43" s="37"/>
      <c r="F43" s="53"/>
    </row>
    <row r="44" spans="1:8" x14ac:dyDescent="0.15">
      <c r="B44" s="6" t="s">
        <v>80</v>
      </c>
      <c r="C44" s="53"/>
      <c r="D44" s="37">
        <v>956.77</v>
      </c>
      <c r="E44" s="37"/>
      <c r="F44" s="53"/>
    </row>
    <row r="45" spans="1:8" x14ac:dyDescent="0.15">
      <c r="B45" s="6" t="s">
        <v>47</v>
      </c>
      <c r="C45" s="53">
        <v>50</v>
      </c>
      <c r="D45" s="37"/>
      <c r="E45" s="37">
        <v>0</v>
      </c>
      <c r="F45" s="53">
        <v>125</v>
      </c>
    </row>
    <row r="46" spans="1:8" x14ac:dyDescent="0.15">
      <c r="A46">
        <v>4399</v>
      </c>
      <c r="B46" s="6" t="s">
        <v>57</v>
      </c>
      <c r="C46" s="53">
        <v>500</v>
      </c>
      <c r="D46" s="32">
        <v>147.19999999999999</v>
      </c>
      <c r="E46" s="32">
        <v>2558.1999999999998</v>
      </c>
      <c r="F46" s="53">
        <v>500</v>
      </c>
    </row>
    <row r="47" spans="1:8" x14ac:dyDescent="0.15">
      <c r="A47">
        <v>4470</v>
      </c>
      <c r="B47" s="6" t="s">
        <v>6</v>
      </c>
      <c r="C47" s="53">
        <v>1200</v>
      </c>
      <c r="D47" s="37">
        <v>604.29999999999995</v>
      </c>
      <c r="E47" s="37">
        <v>511.4</v>
      </c>
      <c r="F47" s="53">
        <v>1200</v>
      </c>
      <c r="H47" s="1"/>
    </row>
    <row r="48" spans="1:8" x14ac:dyDescent="0.15">
      <c r="A48">
        <v>4550</v>
      </c>
      <c r="B48" s="6" t="s">
        <v>15</v>
      </c>
      <c r="C48" s="53">
        <v>750</v>
      </c>
      <c r="D48" s="32"/>
      <c r="E48" s="32"/>
      <c r="F48" s="53">
        <v>750</v>
      </c>
    </row>
    <row r="49" spans="1:8" x14ac:dyDescent="0.15">
      <c r="A49">
        <v>4551</v>
      </c>
      <c r="B49" s="6" t="s">
        <v>55</v>
      </c>
      <c r="C49" s="53">
        <v>800</v>
      </c>
      <c r="D49" s="32">
        <v>1706.75</v>
      </c>
      <c r="E49" s="32">
        <v>727</v>
      </c>
      <c r="F49" s="53">
        <v>800</v>
      </c>
    </row>
    <row r="50" spans="1:8" x14ac:dyDescent="0.15">
      <c r="A50">
        <v>4552</v>
      </c>
      <c r="B50" s="6" t="s">
        <v>76</v>
      </c>
      <c r="C50" s="53">
        <v>0</v>
      </c>
      <c r="D50" s="32">
        <v>4169</v>
      </c>
      <c r="E50" s="32"/>
      <c r="F50" s="53">
        <v>0</v>
      </c>
    </row>
    <row r="51" spans="1:8" x14ac:dyDescent="0.15">
      <c r="A51">
        <v>4750</v>
      </c>
      <c r="B51" s="6" t="s">
        <v>9</v>
      </c>
      <c r="C51" s="53">
        <v>800</v>
      </c>
      <c r="D51" s="37">
        <v>941.86</v>
      </c>
      <c r="E51" s="37">
        <v>858.39</v>
      </c>
      <c r="F51" s="53">
        <v>800</v>
      </c>
    </row>
    <row r="52" spans="1:8" x14ac:dyDescent="0.15">
      <c r="A52">
        <v>5010</v>
      </c>
      <c r="B52" s="6" t="s">
        <v>43</v>
      </c>
      <c r="C52" s="53">
        <v>500</v>
      </c>
      <c r="D52" s="32">
        <v>107.44</v>
      </c>
      <c r="E52" s="32">
        <f>85.96+200</f>
        <v>285.95999999999998</v>
      </c>
      <c r="F52" s="53">
        <v>500</v>
      </c>
    </row>
    <row r="53" spans="1:8" x14ac:dyDescent="0.15">
      <c r="A53">
        <v>5020</v>
      </c>
      <c r="B53" s="6" t="s">
        <v>37</v>
      </c>
      <c r="C53" s="53">
        <v>1000</v>
      </c>
      <c r="D53" s="32"/>
      <c r="E53" s="32">
        <v>340.32</v>
      </c>
      <c r="F53" s="53">
        <v>500</v>
      </c>
    </row>
    <row r="54" spans="1:8" x14ac:dyDescent="0.15">
      <c r="B54" s="6" t="s">
        <v>40</v>
      </c>
      <c r="C54" s="53">
        <v>350</v>
      </c>
      <c r="D54" s="32">
        <v>673.73</v>
      </c>
      <c r="E54" s="32"/>
      <c r="F54" s="53">
        <v>350</v>
      </c>
    </row>
    <row r="55" spans="1:8" x14ac:dyDescent="0.15">
      <c r="B55" s="6" t="s">
        <v>44</v>
      </c>
      <c r="C55" s="53">
        <v>0</v>
      </c>
      <c r="D55" s="32">
        <v>1437.94</v>
      </c>
      <c r="E55" s="32">
        <v>-4326.5600000000004</v>
      </c>
      <c r="F55" s="53">
        <v>0</v>
      </c>
    </row>
    <row r="56" spans="1:8" x14ac:dyDescent="0.15">
      <c r="A56">
        <v>4810</v>
      </c>
      <c r="B56" s="6" t="s">
        <v>17</v>
      </c>
      <c r="C56" s="53">
        <v>625</v>
      </c>
      <c r="D56" s="32">
        <v>493.57</v>
      </c>
      <c r="E56" s="32">
        <v>656.27</v>
      </c>
      <c r="F56" s="53">
        <v>625</v>
      </c>
    </row>
    <row r="57" spans="1:8" x14ac:dyDescent="0.15">
      <c r="B57" s="6" t="s">
        <v>22</v>
      </c>
      <c r="C57" s="59">
        <v>160</v>
      </c>
      <c r="D57" s="38">
        <v>0</v>
      </c>
      <c r="E57" s="38">
        <v>0</v>
      </c>
      <c r="F57" s="59">
        <v>160</v>
      </c>
    </row>
    <row r="58" spans="1:8" ht="15" thickBot="1" x14ac:dyDescent="0.2">
      <c r="B58" s="25" t="s">
        <v>31</v>
      </c>
      <c r="C58" s="60">
        <f>SUM(C14:C57)</f>
        <v>109995</v>
      </c>
      <c r="D58" s="26">
        <f>SUM(D14:D57)</f>
        <v>107224.74</v>
      </c>
      <c r="E58" s="26">
        <f>SUM(E14:E57)</f>
        <v>99755.110000000015</v>
      </c>
      <c r="F58" s="60">
        <f>SUM(F14:F57)</f>
        <v>109971</v>
      </c>
      <c r="H58" s="29"/>
    </row>
    <row r="59" spans="1:8" x14ac:dyDescent="0.15">
      <c r="B59" s="13"/>
      <c r="C59" s="9"/>
      <c r="D59" s="9"/>
      <c r="E59" s="9"/>
      <c r="F59" s="9"/>
    </row>
    <row r="60" spans="1:8" x14ac:dyDescent="0.15">
      <c r="D60" s="29"/>
    </row>
    <row r="61" spans="1:8" x14ac:dyDescent="0.15">
      <c r="C61" s="41"/>
      <c r="D61" s="40"/>
    </row>
    <row r="62" spans="1:8" x14ac:dyDescent="0.15">
      <c r="C62" s="41"/>
      <c r="D62" s="39"/>
      <c r="E62" s="40"/>
    </row>
    <row r="63" spans="1:8" x14ac:dyDescent="0.15">
      <c r="C63" s="41"/>
      <c r="D63" s="39"/>
      <c r="E63" s="40"/>
    </row>
    <row r="64" spans="1:8" x14ac:dyDescent="0.15">
      <c r="C64" s="41"/>
      <c r="D64" s="39"/>
    </row>
    <row r="65" spans="3:5" x14ac:dyDescent="0.15">
      <c r="C65" s="41"/>
      <c r="D65" s="39"/>
      <c r="E65" s="40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63"/>
  <sheetViews>
    <sheetView topLeftCell="B1" workbookViewId="0">
      <selection activeCell="B1" sqref="A1:IV65536"/>
    </sheetView>
  </sheetViews>
  <sheetFormatPr baseColWidth="10" defaultColWidth="8.7109375" defaultRowHeight="14" x14ac:dyDescent="0.15"/>
  <cols>
    <col min="1" max="1" width="12.7109375" hidden="1" customWidth="1"/>
    <col min="2" max="2" width="23.85546875" customWidth="1"/>
    <col min="3" max="3" width="13.85546875" bestFit="1" customWidth="1"/>
    <col min="4" max="4" width="11.5703125" bestFit="1" customWidth="1"/>
    <col min="5" max="5" width="10.42578125" bestFit="1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54" t="s">
        <v>49</v>
      </c>
      <c r="D1" s="3" t="s">
        <v>70</v>
      </c>
      <c r="E1" s="3" t="s">
        <v>48</v>
      </c>
      <c r="F1" s="54" t="s">
        <v>69</v>
      </c>
      <c r="H1" s="1"/>
    </row>
    <row r="2" spans="1:8" x14ac:dyDescent="0.15">
      <c r="B2" s="4"/>
      <c r="C2" s="55"/>
      <c r="D2" s="5"/>
      <c r="E2" s="5"/>
      <c r="F2" s="55"/>
      <c r="H2" s="1"/>
    </row>
    <row r="3" spans="1:8" x14ac:dyDescent="0.15">
      <c r="B3" s="6" t="s">
        <v>46</v>
      </c>
      <c r="C3" s="53">
        <v>98000</v>
      </c>
      <c r="D3" s="7">
        <f>78671.32+1369.05+7919.5</f>
        <v>87959.87000000001</v>
      </c>
      <c r="E3" s="7">
        <f>8640.05+90341.64+1009.95</f>
        <v>99991.64</v>
      </c>
      <c r="F3" s="53">
        <v>98000</v>
      </c>
      <c r="H3" s="1"/>
    </row>
    <row r="4" spans="1:8" x14ac:dyDescent="0.15">
      <c r="A4">
        <v>8400</v>
      </c>
      <c r="B4" s="6" t="s">
        <v>60</v>
      </c>
      <c r="C4" s="53"/>
      <c r="D4" s="7"/>
      <c r="E4" s="7">
        <v>370</v>
      </c>
      <c r="F4" s="53"/>
      <c r="H4" s="1"/>
    </row>
    <row r="5" spans="1:8" x14ac:dyDescent="0.15">
      <c r="A5">
        <v>8300</v>
      </c>
      <c r="B5" s="6" t="s">
        <v>42</v>
      </c>
      <c r="C5" s="53">
        <v>8000</v>
      </c>
      <c r="D5" s="7">
        <v>21206.12</v>
      </c>
      <c r="E5" s="7">
        <v>12397.25</v>
      </c>
      <c r="F5" s="53">
        <v>8000</v>
      </c>
      <c r="H5" s="1"/>
    </row>
    <row r="6" spans="1:8" x14ac:dyDescent="0.15">
      <c r="A6">
        <v>8000</v>
      </c>
      <c r="B6" s="6" t="s">
        <v>3</v>
      </c>
      <c r="C6" s="53">
        <v>3500</v>
      </c>
      <c r="D6" s="8">
        <v>2724.31</v>
      </c>
      <c r="E6" s="8">
        <v>5015.82</v>
      </c>
      <c r="F6" s="53">
        <v>3500</v>
      </c>
      <c r="H6" s="1"/>
    </row>
    <row r="7" spans="1:8" x14ac:dyDescent="0.15">
      <c r="A7">
        <v>8001</v>
      </c>
      <c r="B7" s="14" t="s">
        <v>58</v>
      </c>
      <c r="C7" s="53">
        <v>300</v>
      </c>
      <c r="D7" s="15">
        <v>381.27</v>
      </c>
      <c r="E7" s="15">
        <v>629.14</v>
      </c>
      <c r="F7" s="53">
        <v>300</v>
      </c>
      <c r="H7" s="1"/>
    </row>
    <row r="8" spans="1:8" ht="15" thickBot="1" x14ac:dyDescent="0.2">
      <c r="A8" t="s">
        <v>59</v>
      </c>
      <c r="B8" s="14" t="s">
        <v>33</v>
      </c>
      <c r="C8" s="53">
        <v>1000</v>
      </c>
      <c r="D8" s="15">
        <f>18.1+1289+13.22+257.53-0.64</f>
        <v>1577.2099999999998</v>
      </c>
      <c r="E8" s="15">
        <f>266.5+0.98+5.38+575</f>
        <v>847.86</v>
      </c>
      <c r="F8" s="53">
        <v>1000</v>
      </c>
      <c r="H8" s="1"/>
    </row>
    <row r="9" spans="1:8" ht="15" thickBot="1" x14ac:dyDescent="0.2">
      <c r="B9" s="21" t="s">
        <v>4</v>
      </c>
      <c r="C9" s="56">
        <f>SUM(C3:C8)</f>
        <v>110800</v>
      </c>
      <c r="D9" s="20">
        <f>SUM(D3:D8)</f>
        <v>113848.78000000001</v>
      </c>
      <c r="E9" s="20">
        <f>SUM(E3:E8)</f>
        <v>119251.70999999999</v>
      </c>
      <c r="F9" s="56">
        <f>SUM(F3:F8)</f>
        <v>110800</v>
      </c>
      <c r="H9" s="9"/>
    </row>
    <row r="10" spans="1:8" ht="15" thickBot="1" x14ac:dyDescent="0.2">
      <c r="B10" s="14"/>
      <c r="C10" s="57"/>
      <c r="D10" s="15"/>
      <c r="E10" s="15"/>
      <c r="F10" s="57"/>
      <c r="H10" s="1"/>
    </row>
    <row r="11" spans="1:8" x14ac:dyDescent="0.15">
      <c r="B11" s="2" t="s">
        <v>5</v>
      </c>
      <c r="C11" s="54" t="s">
        <v>49</v>
      </c>
      <c r="D11" s="3" t="s">
        <v>70</v>
      </c>
      <c r="E11" s="3" t="s">
        <v>48</v>
      </c>
      <c r="F11" s="54" t="s">
        <v>69</v>
      </c>
      <c r="H11" s="1"/>
    </row>
    <row r="12" spans="1:8" x14ac:dyDescent="0.15">
      <c r="B12" s="10"/>
      <c r="C12" s="55"/>
      <c r="D12" s="7"/>
      <c r="E12" s="7"/>
      <c r="F12" s="55"/>
      <c r="H12" s="1"/>
    </row>
    <row r="13" spans="1:8" x14ac:dyDescent="0.15">
      <c r="A13">
        <v>4050</v>
      </c>
      <c r="B13" s="4" t="s">
        <v>11</v>
      </c>
      <c r="C13" s="53">
        <v>150</v>
      </c>
      <c r="D13" s="36">
        <v>175.07</v>
      </c>
      <c r="E13" s="36">
        <v>126.48</v>
      </c>
      <c r="F13" s="53">
        <v>150</v>
      </c>
    </row>
    <row r="14" spans="1:8" x14ac:dyDescent="0.15">
      <c r="A14">
        <v>4051</v>
      </c>
      <c r="B14" s="6" t="s">
        <v>12</v>
      </c>
      <c r="C14" s="53">
        <v>1200</v>
      </c>
      <c r="D14" s="31">
        <v>365.94</v>
      </c>
      <c r="E14" s="31">
        <v>809.51</v>
      </c>
      <c r="F14" s="53">
        <v>1200</v>
      </c>
    </row>
    <row r="15" spans="1:8" x14ac:dyDescent="0.15">
      <c r="A15">
        <v>4052</v>
      </c>
      <c r="B15" s="6" t="s">
        <v>13</v>
      </c>
      <c r="C15" s="53">
        <v>4000</v>
      </c>
      <c r="D15" s="31">
        <v>3328.14</v>
      </c>
      <c r="E15" s="31">
        <v>2940.32</v>
      </c>
      <c r="F15" s="53">
        <v>4000</v>
      </c>
    </row>
    <row r="16" spans="1:8" x14ac:dyDescent="0.15">
      <c r="A16" t="s">
        <v>50</v>
      </c>
      <c r="B16" s="6" t="s">
        <v>41</v>
      </c>
      <c r="C16" s="53">
        <v>1750</v>
      </c>
      <c r="D16" s="32">
        <v>2130.4499999999998</v>
      </c>
      <c r="E16" s="32">
        <f>260+1501.38</f>
        <v>1761.38</v>
      </c>
      <c r="F16" s="53">
        <v>1750</v>
      </c>
    </row>
    <row r="17" spans="1:256" x14ac:dyDescent="0.15">
      <c r="A17" t="s">
        <v>51</v>
      </c>
      <c r="B17" s="6" t="s">
        <v>18</v>
      </c>
      <c r="C17" s="53">
        <v>1000</v>
      </c>
      <c r="D17" s="37">
        <v>727.45</v>
      </c>
      <c r="E17" s="37">
        <f>111.8+851.05</f>
        <v>962.84999999999991</v>
      </c>
      <c r="F17" s="53">
        <v>1000</v>
      </c>
    </row>
    <row r="18" spans="1:256" customFormat="1" x14ac:dyDescent="0.15">
      <c r="A18" t="s">
        <v>52</v>
      </c>
      <c r="B18" s="6" t="s">
        <v>10</v>
      </c>
      <c r="C18" s="53">
        <v>6000</v>
      </c>
      <c r="D18" s="37">
        <v>5429</v>
      </c>
      <c r="E18" s="37">
        <f>4392+500</f>
        <v>4892</v>
      </c>
      <c r="F18" s="53">
        <v>6000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15">
      <c r="A19">
        <v>4080</v>
      </c>
      <c r="B19" s="6" t="s">
        <v>39</v>
      </c>
      <c r="C19" s="53">
        <v>2000</v>
      </c>
      <c r="D19" s="32">
        <v>1627.3</v>
      </c>
      <c r="E19" s="32">
        <f>1565.65+540</f>
        <v>2105.65</v>
      </c>
      <c r="F19" s="53">
        <v>2000</v>
      </c>
    </row>
    <row r="20" spans="1:256" x14ac:dyDescent="0.15">
      <c r="A20">
        <v>4720</v>
      </c>
      <c r="B20" s="6" t="s">
        <v>36</v>
      </c>
      <c r="C20" s="53">
        <v>750</v>
      </c>
      <c r="D20" s="32">
        <f>1440.35+528.39</f>
        <v>1968.7399999999998</v>
      </c>
      <c r="E20" s="32">
        <v>314.93</v>
      </c>
      <c r="F20" s="53">
        <v>750</v>
      </c>
    </row>
    <row r="21" spans="1:256" x14ac:dyDescent="0.15">
      <c r="A21" t="s">
        <v>53</v>
      </c>
      <c r="B21" s="6" t="s">
        <v>19</v>
      </c>
      <c r="C21" s="53">
        <v>675</v>
      </c>
      <c r="D21" s="32">
        <v>662</v>
      </c>
      <c r="E21" s="32">
        <v>661.24</v>
      </c>
      <c r="F21" s="53">
        <v>675</v>
      </c>
    </row>
    <row r="22" spans="1:256" x14ac:dyDescent="0.15">
      <c r="A22">
        <v>4041</v>
      </c>
      <c r="B22" s="6" t="s">
        <v>38</v>
      </c>
      <c r="C22" s="53">
        <v>1500</v>
      </c>
      <c r="D22" s="37">
        <v>1550.43</v>
      </c>
      <c r="E22" s="37">
        <v>1462.78</v>
      </c>
      <c r="F22" s="53">
        <v>1500</v>
      </c>
      <c r="H22" s="1"/>
    </row>
    <row r="23" spans="1:256" x14ac:dyDescent="0.15">
      <c r="A23">
        <v>4070</v>
      </c>
      <c r="B23" s="6" t="s">
        <v>14</v>
      </c>
      <c r="C23" s="53">
        <v>1500</v>
      </c>
      <c r="D23" s="32">
        <v>2281.38</v>
      </c>
      <c r="E23" s="32">
        <v>1691.74</v>
      </c>
      <c r="F23" s="53">
        <v>1500</v>
      </c>
    </row>
    <row r="24" spans="1:256" x14ac:dyDescent="0.15">
      <c r="A24">
        <v>4565</v>
      </c>
      <c r="B24" s="6" t="s">
        <v>16</v>
      </c>
      <c r="C24" s="53">
        <v>4500</v>
      </c>
      <c r="D24" s="32">
        <v>2173.8000000000002</v>
      </c>
      <c r="E24" s="32">
        <v>3250.73</v>
      </c>
      <c r="F24" s="53">
        <v>4500</v>
      </c>
    </row>
    <row r="25" spans="1:256" x14ac:dyDescent="0.15">
      <c r="A25">
        <v>4690</v>
      </c>
      <c r="B25" s="6" t="s">
        <v>8</v>
      </c>
      <c r="C25" s="53">
        <v>1000</v>
      </c>
      <c r="D25" s="37">
        <f>1009.25+9+179.43</f>
        <v>1197.68</v>
      </c>
      <c r="E25" s="37">
        <v>204.1</v>
      </c>
      <c r="F25" s="53">
        <v>1000</v>
      </c>
      <c r="H25" s="1"/>
    </row>
    <row r="26" spans="1:256" x14ac:dyDescent="0.15">
      <c r="B26" s="6" t="s">
        <v>7</v>
      </c>
      <c r="C26" s="53">
        <v>63500</v>
      </c>
      <c r="D26" s="32">
        <f>58197.78+278.11+10182.83</f>
        <v>68658.720000000001</v>
      </c>
      <c r="E26" s="37">
        <f>62862.18-1462.78-204.1</f>
        <v>61195.3</v>
      </c>
      <c r="F26" s="53">
        <v>63500</v>
      </c>
      <c r="H26" s="1"/>
    </row>
    <row r="27" spans="1:256" x14ac:dyDescent="0.15">
      <c r="A27">
        <v>4300</v>
      </c>
      <c r="B27" s="6" t="s">
        <v>20</v>
      </c>
      <c r="C27" s="58">
        <v>1200</v>
      </c>
      <c r="D27" s="32">
        <v>15.52</v>
      </c>
      <c r="E27" s="32">
        <v>1346.45</v>
      </c>
      <c r="F27" s="58">
        <v>1200</v>
      </c>
      <c r="H27" s="1"/>
    </row>
    <row r="28" spans="1:256" x14ac:dyDescent="0.15">
      <c r="A28">
        <v>4310</v>
      </c>
      <c r="B28" s="6" t="s">
        <v>23</v>
      </c>
      <c r="C28" s="58">
        <v>500</v>
      </c>
      <c r="D28" s="32">
        <v>94.03</v>
      </c>
      <c r="E28" s="32">
        <v>285.31</v>
      </c>
      <c r="F28" s="58">
        <v>500</v>
      </c>
    </row>
    <row r="29" spans="1:256" x14ac:dyDescent="0.15">
      <c r="A29">
        <v>4320</v>
      </c>
      <c r="B29" s="6" t="s">
        <v>24</v>
      </c>
      <c r="C29" s="58">
        <f>5200-2500+2000</f>
        <v>4700</v>
      </c>
      <c r="D29" s="32">
        <v>2703.54</v>
      </c>
      <c r="E29" s="32">
        <v>4223.1000000000004</v>
      </c>
      <c r="F29" s="58">
        <f>5200-2500+2000</f>
        <v>4700</v>
      </c>
    </row>
    <row r="30" spans="1:256" x14ac:dyDescent="0.15">
      <c r="A30">
        <v>4330</v>
      </c>
      <c r="B30" s="6" t="s">
        <v>25</v>
      </c>
      <c r="C30" s="53">
        <v>1600</v>
      </c>
      <c r="D30" s="32">
        <v>899.04</v>
      </c>
      <c r="E30" s="32">
        <v>1103.69</v>
      </c>
      <c r="F30" s="53">
        <v>1600</v>
      </c>
    </row>
    <row r="31" spans="1:256" x14ac:dyDescent="0.15">
      <c r="B31" s="6" t="s">
        <v>71</v>
      </c>
      <c r="C31" s="53"/>
      <c r="D31" s="32">
        <f>682.91+241.97</f>
        <v>924.88</v>
      </c>
      <c r="E31" s="32"/>
      <c r="F31" s="53"/>
    </row>
    <row r="32" spans="1:256" x14ac:dyDescent="0.15">
      <c r="A32">
        <v>4350</v>
      </c>
      <c r="B32" s="6" t="s">
        <v>26</v>
      </c>
      <c r="C32" s="58">
        <v>1500</v>
      </c>
      <c r="D32" s="37"/>
      <c r="E32" s="37">
        <v>184.38</v>
      </c>
      <c r="F32" s="58">
        <v>1500</v>
      </c>
    </row>
    <row r="33" spans="1:8" x14ac:dyDescent="0.15">
      <c r="A33">
        <v>4360</v>
      </c>
      <c r="B33" s="6" t="s">
        <v>27</v>
      </c>
      <c r="C33" s="53">
        <f>1300-500</f>
        <v>800</v>
      </c>
      <c r="D33" s="37"/>
      <c r="E33" s="37">
        <v>330.44</v>
      </c>
      <c r="F33" s="53">
        <f>1300-500</f>
        <v>800</v>
      </c>
    </row>
    <row r="34" spans="1:8" x14ac:dyDescent="0.15">
      <c r="A34">
        <v>4370</v>
      </c>
      <c r="B34" s="6" t="s">
        <v>21</v>
      </c>
      <c r="C34" s="58">
        <v>610</v>
      </c>
      <c r="D34" s="32">
        <v>717.94</v>
      </c>
      <c r="E34" s="32">
        <v>507.2</v>
      </c>
      <c r="F34" s="58">
        <v>610</v>
      </c>
    </row>
    <row r="35" spans="1:8" x14ac:dyDescent="0.15">
      <c r="A35">
        <v>4380</v>
      </c>
      <c r="B35" s="6" t="s">
        <v>28</v>
      </c>
      <c r="C35" s="53">
        <f>2275-300-650</f>
        <v>1325</v>
      </c>
      <c r="D35" s="37">
        <v>5</v>
      </c>
      <c r="E35" s="37">
        <v>757.73</v>
      </c>
      <c r="F35" s="53">
        <f>2275-300-650</f>
        <v>1325</v>
      </c>
    </row>
    <row r="36" spans="1:8" x14ac:dyDescent="0.15">
      <c r="A36">
        <v>4391</v>
      </c>
      <c r="B36" s="6" t="s">
        <v>29</v>
      </c>
      <c r="C36" s="53">
        <v>800</v>
      </c>
      <c r="D36" s="37">
        <v>447.08</v>
      </c>
      <c r="E36" s="37">
        <v>395.89</v>
      </c>
      <c r="F36" s="53">
        <v>800</v>
      </c>
    </row>
    <row r="37" spans="1:8" x14ac:dyDescent="0.15">
      <c r="A37">
        <v>4394</v>
      </c>
      <c r="B37" s="6" t="s">
        <v>54</v>
      </c>
      <c r="C37" s="53">
        <v>0</v>
      </c>
      <c r="D37" s="32"/>
      <c r="E37" s="32">
        <v>295.06</v>
      </c>
      <c r="F37" s="53">
        <v>0</v>
      </c>
    </row>
    <row r="38" spans="1:8" x14ac:dyDescent="0.15">
      <c r="B38" s="6" t="s">
        <v>35</v>
      </c>
      <c r="C38" s="53">
        <v>800</v>
      </c>
      <c r="D38" s="37">
        <v>0</v>
      </c>
      <c r="E38" s="37">
        <v>0</v>
      </c>
      <c r="F38" s="53">
        <v>800</v>
      </c>
    </row>
    <row r="39" spans="1:8" x14ac:dyDescent="0.15">
      <c r="B39" s="6" t="s">
        <v>30</v>
      </c>
      <c r="C39" s="53">
        <v>700</v>
      </c>
      <c r="D39" s="37">
        <v>61</v>
      </c>
      <c r="E39" s="37">
        <v>0</v>
      </c>
      <c r="F39" s="53">
        <v>700</v>
      </c>
    </row>
    <row r="40" spans="1:8" x14ac:dyDescent="0.15">
      <c r="B40" s="6" t="s">
        <v>47</v>
      </c>
      <c r="C40" s="53">
        <v>50</v>
      </c>
      <c r="D40" s="37">
        <v>0</v>
      </c>
      <c r="E40" s="37">
        <v>0</v>
      </c>
      <c r="F40" s="53">
        <v>50</v>
      </c>
    </row>
    <row r="41" spans="1:8" x14ac:dyDescent="0.15">
      <c r="A41">
        <v>4399</v>
      </c>
      <c r="B41" s="6" t="s">
        <v>57</v>
      </c>
      <c r="C41" s="53">
        <v>500</v>
      </c>
      <c r="D41" s="32">
        <v>2558.1999999999998</v>
      </c>
      <c r="E41" s="32">
        <v>726</v>
      </c>
      <c r="F41" s="53">
        <v>500</v>
      </c>
    </row>
    <row r="42" spans="1:8" x14ac:dyDescent="0.15">
      <c r="A42">
        <v>4470</v>
      </c>
      <c r="B42" s="6" t="s">
        <v>6</v>
      </c>
      <c r="C42" s="53">
        <v>1200</v>
      </c>
      <c r="D42" s="37">
        <v>511.4</v>
      </c>
      <c r="E42" s="37">
        <v>770</v>
      </c>
      <c r="F42" s="53">
        <v>1200</v>
      </c>
      <c r="H42" s="1"/>
    </row>
    <row r="43" spans="1:8" x14ac:dyDescent="0.15">
      <c r="A43">
        <v>4550</v>
      </c>
      <c r="B43" s="6" t="s">
        <v>15</v>
      </c>
      <c r="C43" s="53">
        <v>750</v>
      </c>
      <c r="D43" s="32"/>
      <c r="E43" s="32">
        <v>200</v>
      </c>
      <c r="F43" s="53">
        <v>750</v>
      </c>
    </row>
    <row r="44" spans="1:8" x14ac:dyDescent="0.15">
      <c r="A44">
        <v>4551</v>
      </c>
      <c r="B44" s="6" t="s">
        <v>55</v>
      </c>
      <c r="C44" s="53">
        <v>800</v>
      </c>
      <c r="D44" s="32">
        <v>727</v>
      </c>
      <c r="E44" s="32">
        <v>629</v>
      </c>
      <c r="F44" s="53">
        <v>800</v>
      </c>
    </row>
    <row r="45" spans="1:8" x14ac:dyDescent="0.15">
      <c r="A45">
        <v>4552</v>
      </c>
      <c r="B45" s="6" t="s">
        <v>45</v>
      </c>
      <c r="C45" s="53">
        <v>0</v>
      </c>
      <c r="D45" s="32"/>
      <c r="E45" s="32">
        <v>9800</v>
      </c>
      <c r="F45" s="53">
        <v>0</v>
      </c>
    </row>
    <row r="46" spans="1:8" x14ac:dyDescent="0.15">
      <c r="A46">
        <v>4750</v>
      </c>
      <c r="B46" s="6" t="s">
        <v>9</v>
      </c>
      <c r="C46" s="53">
        <v>800</v>
      </c>
      <c r="D46" s="37">
        <v>858.39</v>
      </c>
      <c r="E46" s="37">
        <v>594.13</v>
      </c>
      <c r="F46" s="53">
        <v>800</v>
      </c>
    </row>
    <row r="47" spans="1:8" x14ac:dyDescent="0.15">
      <c r="A47">
        <v>5010</v>
      </c>
      <c r="B47" s="6" t="s">
        <v>43</v>
      </c>
      <c r="C47" s="53">
        <v>500</v>
      </c>
      <c r="D47" s="32">
        <f>85.96+200</f>
        <v>285.95999999999998</v>
      </c>
      <c r="E47" s="32">
        <v>39.74</v>
      </c>
      <c r="F47" s="53">
        <v>500</v>
      </c>
    </row>
    <row r="48" spans="1:8" x14ac:dyDescent="0.15">
      <c r="A48">
        <v>5020</v>
      </c>
      <c r="B48" s="6" t="s">
        <v>37</v>
      </c>
      <c r="C48" s="53">
        <v>1000</v>
      </c>
      <c r="D48" s="32">
        <v>340.32</v>
      </c>
      <c r="E48" s="32">
        <v>850.28</v>
      </c>
      <c r="F48" s="53">
        <v>1000</v>
      </c>
    </row>
    <row r="49" spans="1:256" x14ac:dyDescent="0.15">
      <c r="A49">
        <v>5320</v>
      </c>
      <c r="B49" s="6" t="s">
        <v>56</v>
      </c>
      <c r="C49" s="53"/>
      <c r="D49" s="32"/>
      <c r="E49" s="32">
        <v>2597.25</v>
      </c>
      <c r="F49" s="53"/>
    </row>
    <row r="50" spans="1:256" customFormat="1" x14ac:dyDescent="0.15">
      <c r="B50" s="6" t="s">
        <v>68</v>
      </c>
      <c r="C50" s="53"/>
      <c r="D50" s="37"/>
      <c r="E50" s="37"/>
      <c r="F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15">
      <c r="B51" s="6" t="s">
        <v>40</v>
      </c>
      <c r="C51" s="53">
        <v>350</v>
      </c>
      <c r="D51" s="32"/>
      <c r="E51" s="32">
        <v>0</v>
      </c>
      <c r="F51" s="53">
        <v>350</v>
      </c>
    </row>
    <row r="52" spans="1:256" x14ac:dyDescent="0.15">
      <c r="B52" s="6" t="s">
        <v>44</v>
      </c>
      <c r="C52" s="53">
        <v>0</v>
      </c>
      <c r="D52" s="32">
        <v>-4326.5600000000004</v>
      </c>
      <c r="E52" s="32">
        <v>0</v>
      </c>
      <c r="F52" s="53">
        <v>0</v>
      </c>
    </row>
    <row r="53" spans="1:256" x14ac:dyDescent="0.15">
      <c r="A53">
        <v>4810</v>
      </c>
      <c r="B53" s="6" t="s">
        <v>17</v>
      </c>
      <c r="C53" s="53">
        <v>625</v>
      </c>
      <c r="D53" s="32">
        <v>656.27</v>
      </c>
      <c r="E53" s="32">
        <v>518.33000000000004</v>
      </c>
      <c r="F53" s="53">
        <v>625</v>
      </c>
    </row>
    <row r="54" spans="1:256" x14ac:dyDescent="0.15">
      <c r="B54" s="6" t="s">
        <v>32</v>
      </c>
      <c r="C54" s="59">
        <v>0</v>
      </c>
      <c r="D54" s="8"/>
      <c r="E54" s="8">
        <v>0</v>
      </c>
      <c r="F54" s="59">
        <v>0</v>
      </c>
    </row>
    <row r="55" spans="1:256" x14ac:dyDescent="0.15">
      <c r="B55" s="6" t="s">
        <v>22</v>
      </c>
      <c r="C55" s="59">
        <v>160</v>
      </c>
      <c r="D55" s="38">
        <v>0</v>
      </c>
      <c r="E55" s="38">
        <v>0</v>
      </c>
      <c r="F55" s="59">
        <v>160</v>
      </c>
    </row>
    <row r="56" spans="1:256" ht="15" thickBot="1" x14ac:dyDescent="0.2">
      <c r="B56" s="25" t="s">
        <v>31</v>
      </c>
      <c r="C56" s="60">
        <f>SUM(C13:C55)</f>
        <v>110795</v>
      </c>
      <c r="D56" s="26">
        <f>SUM(D13:D55)</f>
        <v>99755.110000000015</v>
      </c>
      <c r="E56" s="26">
        <f>SUM(E13:E55)</f>
        <v>108532.99000000002</v>
      </c>
      <c r="F56" s="60">
        <f>SUM(F13:F55)</f>
        <v>110795</v>
      </c>
      <c r="H56" s="29"/>
    </row>
    <row r="57" spans="1:256" x14ac:dyDescent="0.15">
      <c r="B57" s="13"/>
      <c r="C57" s="9"/>
      <c r="D57" s="9"/>
      <c r="E57" s="9"/>
      <c r="F57" s="9"/>
    </row>
    <row r="58" spans="1:256" x14ac:dyDescent="0.15">
      <c r="D58" s="29"/>
    </row>
    <row r="59" spans="1:256" x14ac:dyDescent="0.15">
      <c r="C59" s="41"/>
      <c r="D59" s="40"/>
    </row>
    <row r="60" spans="1:256" x14ac:dyDescent="0.15">
      <c r="C60" s="41"/>
      <c r="D60" s="39"/>
      <c r="E60" s="40"/>
    </row>
    <row r="61" spans="1:256" x14ac:dyDescent="0.15">
      <c r="C61" s="41"/>
      <c r="D61" s="39"/>
      <c r="E61" s="40"/>
    </row>
    <row r="62" spans="1:256" x14ac:dyDescent="0.15">
      <c r="C62" s="41"/>
      <c r="D62" s="39"/>
    </row>
    <row r="63" spans="1:256" x14ac:dyDescent="0.15">
      <c r="C63" s="41"/>
      <c r="D63" s="39"/>
      <c r="E63" s="40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2"/>
  <sheetViews>
    <sheetView topLeftCell="B1" zoomScaleNormal="100" zoomScaleSheetLayoutView="70" workbookViewId="0">
      <selection activeCell="D1" sqref="D1:D55"/>
    </sheetView>
  </sheetViews>
  <sheetFormatPr baseColWidth="10" defaultColWidth="8.7109375" defaultRowHeight="14" x14ac:dyDescent="0.15"/>
  <cols>
    <col min="1" max="1" width="12.7109375" hidden="1" customWidth="1"/>
    <col min="2" max="2" width="25.140625" bestFit="1" customWidth="1"/>
    <col min="3" max="3" width="13.85546875" bestFit="1" customWidth="1"/>
    <col min="4" max="4" width="11.5703125" bestFit="1" customWidth="1"/>
    <col min="5" max="5" width="10.42578125" bestFit="1" customWidth="1"/>
    <col min="6" max="6" width="10.85546875" customWidth="1"/>
    <col min="7" max="7" width="8.85546875" customWidth="1"/>
    <col min="8" max="8" width="9.5703125" bestFit="1" customWidth="1"/>
    <col min="9" max="16384" width="8.7109375" style="1"/>
  </cols>
  <sheetData>
    <row r="1" spans="1:8" x14ac:dyDescent="0.15">
      <c r="B1" s="2" t="s">
        <v>0</v>
      </c>
      <c r="C1" s="16" t="s">
        <v>34</v>
      </c>
      <c r="D1" s="3" t="s">
        <v>48</v>
      </c>
      <c r="E1" s="3" t="s">
        <v>1</v>
      </c>
      <c r="F1" s="46" t="s">
        <v>49</v>
      </c>
      <c r="H1" s="1"/>
    </row>
    <row r="2" spans="1:8" x14ac:dyDescent="0.15">
      <c r="B2" s="4"/>
      <c r="C2" s="17"/>
      <c r="D2" s="5"/>
      <c r="E2" s="5" t="s">
        <v>2</v>
      </c>
      <c r="F2" s="47"/>
      <c r="H2" s="1"/>
    </row>
    <row r="3" spans="1:8" x14ac:dyDescent="0.15">
      <c r="B3" s="6" t="s">
        <v>46</v>
      </c>
      <c r="C3" s="18">
        <v>105000</v>
      </c>
      <c r="D3" s="7">
        <f>8640.05+90341.64+1009.95</f>
        <v>99991.64</v>
      </c>
      <c r="E3" s="30">
        <f t="shared" ref="E3:E8" si="0">D3-C3</f>
        <v>-5008.3600000000006</v>
      </c>
      <c r="F3" s="43"/>
      <c r="H3" s="1"/>
    </row>
    <row r="4" spans="1:8" x14ac:dyDescent="0.15">
      <c r="A4">
        <v>8400</v>
      </c>
      <c r="B4" s="6" t="s">
        <v>60</v>
      </c>
      <c r="C4" s="18"/>
      <c r="D4" s="7">
        <v>370</v>
      </c>
      <c r="E4" s="30">
        <f t="shared" si="0"/>
        <v>370</v>
      </c>
      <c r="F4" s="43"/>
      <c r="H4" s="1"/>
    </row>
    <row r="5" spans="1:8" x14ac:dyDescent="0.15">
      <c r="A5">
        <v>8300</v>
      </c>
      <c r="B5" s="6" t="s">
        <v>42</v>
      </c>
      <c r="C5" s="18"/>
      <c r="D5" s="7">
        <v>12397.25</v>
      </c>
      <c r="E5" s="30">
        <f t="shared" si="0"/>
        <v>12397.25</v>
      </c>
      <c r="F5" s="43"/>
      <c r="H5" s="1"/>
    </row>
    <row r="6" spans="1:8" x14ac:dyDescent="0.15">
      <c r="A6">
        <v>8000</v>
      </c>
      <c r="B6" s="6" t="s">
        <v>3</v>
      </c>
      <c r="C6" s="18">
        <v>5000</v>
      </c>
      <c r="D6" s="8">
        <v>5015.82</v>
      </c>
      <c r="E6" s="30">
        <f t="shared" si="0"/>
        <v>15.819999999999709</v>
      </c>
      <c r="F6" s="43"/>
      <c r="H6" s="1"/>
    </row>
    <row r="7" spans="1:8" x14ac:dyDescent="0.15">
      <c r="A7">
        <v>8001</v>
      </c>
      <c r="B7" s="14" t="s">
        <v>58</v>
      </c>
      <c r="C7" s="35"/>
      <c r="D7" s="15">
        <v>629.14</v>
      </c>
      <c r="E7" s="30">
        <f t="shared" si="0"/>
        <v>629.14</v>
      </c>
      <c r="F7" s="43"/>
      <c r="H7" s="1"/>
    </row>
    <row r="8" spans="1:8" ht="15" thickBot="1" x14ac:dyDescent="0.2">
      <c r="A8" t="s">
        <v>59</v>
      </c>
      <c r="B8" s="14" t="s">
        <v>33</v>
      </c>
      <c r="C8" s="24">
        <v>0</v>
      </c>
      <c r="D8" s="15">
        <f>266.5+0.98+5.38+575</f>
        <v>847.86</v>
      </c>
      <c r="E8" s="30">
        <f t="shared" si="0"/>
        <v>847.86</v>
      </c>
      <c r="F8" s="43">
        <v>0</v>
      </c>
      <c r="H8" s="1"/>
    </row>
    <row r="9" spans="1:8" ht="15" thickBot="1" x14ac:dyDescent="0.2">
      <c r="B9" s="21" t="s">
        <v>4</v>
      </c>
      <c r="C9" s="20">
        <f>SUM(C3:C8)</f>
        <v>110000</v>
      </c>
      <c r="D9" s="20">
        <f>SUM(D3:D8)</f>
        <v>119251.70999999999</v>
      </c>
      <c r="E9" s="20">
        <f>SUM(E3:E8)</f>
        <v>9251.7099999999991</v>
      </c>
      <c r="F9" s="48">
        <f>SUM(F3:F8)</f>
        <v>0</v>
      </c>
      <c r="H9" s="9"/>
    </row>
    <row r="10" spans="1:8" ht="15" thickBot="1" x14ac:dyDescent="0.2">
      <c r="B10" s="14"/>
      <c r="C10" s="15"/>
      <c r="D10" s="15"/>
      <c r="E10" s="15"/>
      <c r="F10" s="49"/>
      <c r="H10" s="1"/>
    </row>
    <row r="11" spans="1:8" x14ac:dyDescent="0.15">
      <c r="B11" s="2" t="s">
        <v>5</v>
      </c>
      <c r="C11" s="22" t="s">
        <v>34</v>
      </c>
      <c r="D11" s="3" t="s">
        <v>48</v>
      </c>
      <c r="E11" s="3" t="s">
        <v>1</v>
      </c>
      <c r="F11" s="46" t="s">
        <v>49</v>
      </c>
      <c r="H11" s="1"/>
    </row>
    <row r="12" spans="1:8" x14ac:dyDescent="0.15">
      <c r="B12" s="10"/>
      <c r="C12" s="23"/>
      <c r="D12" s="7"/>
      <c r="E12" s="5" t="s">
        <v>2</v>
      </c>
      <c r="F12" s="47"/>
      <c r="H12" s="1"/>
    </row>
    <row r="13" spans="1:8" x14ac:dyDescent="0.15">
      <c r="A13">
        <v>4050</v>
      </c>
      <c r="B13" s="4" t="s">
        <v>11</v>
      </c>
      <c r="C13" s="18">
        <v>170</v>
      </c>
      <c r="D13" s="36">
        <v>126.48</v>
      </c>
      <c r="E13" s="11">
        <f t="shared" ref="E13:E49" si="1">C13-D13</f>
        <v>43.519999999999996</v>
      </c>
      <c r="F13" s="43">
        <v>150</v>
      </c>
    </row>
    <row r="14" spans="1:8" x14ac:dyDescent="0.15">
      <c r="A14">
        <v>4051</v>
      </c>
      <c r="B14" s="6" t="s">
        <v>12</v>
      </c>
      <c r="C14" s="18">
        <v>1800</v>
      </c>
      <c r="D14" s="31">
        <v>809.51</v>
      </c>
      <c r="E14" s="11">
        <f t="shared" si="1"/>
        <v>990.49</v>
      </c>
      <c r="F14" s="43">
        <v>1200</v>
      </c>
    </row>
    <row r="15" spans="1:8" x14ac:dyDescent="0.15">
      <c r="A15">
        <v>4052</v>
      </c>
      <c r="B15" s="6" t="s">
        <v>13</v>
      </c>
      <c r="C15" s="18">
        <v>4000</v>
      </c>
      <c r="D15" s="31">
        <v>2940.32</v>
      </c>
      <c r="E15" s="11">
        <f t="shared" si="1"/>
        <v>1059.6799999999998</v>
      </c>
      <c r="F15" s="43">
        <v>4000</v>
      </c>
    </row>
    <row r="16" spans="1:8" x14ac:dyDescent="0.15">
      <c r="A16">
        <v>4080</v>
      </c>
      <c r="B16" s="6" t="s">
        <v>39</v>
      </c>
      <c r="C16" s="18">
        <v>1500</v>
      </c>
      <c r="D16" s="32">
        <f>1565.65+540</f>
        <v>2105.65</v>
      </c>
      <c r="E16" s="11">
        <f t="shared" si="1"/>
        <v>-605.65000000000009</v>
      </c>
      <c r="F16" s="43">
        <v>2000</v>
      </c>
    </row>
    <row r="17" spans="1:8" x14ac:dyDescent="0.15">
      <c r="A17">
        <v>4720</v>
      </c>
      <c r="B17" s="6" t="s">
        <v>36</v>
      </c>
      <c r="C17" s="18">
        <v>750</v>
      </c>
      <c r="D17" s="32">
        <v>314.93</v>
      </c>
      <c r="E17" s="11">
        <f t="shared" si="1"/>
        <v>435.07</v>
      </c>
      <c r="F17" s="43">
        <v>750</v>
      </c>
    </row>
    <row r="18" spans="1:8" x14ac:dyDescent="0.15">
      <c r="A18">
        <v>4810</v>
      </c>
      <c r="B18" s="6" t="s">
        <v>17</v>
      </c>
      <c r="C18" s="18">
        <v>625</v>
      </c>
      <c r="D18" s="32">
        <v>518.33000000000004</v>
      </c>
      <c r="E18" s="11">
        <f t="shared" si="1"/>
        <v>106.66999999999996</v>
      </c>
      <c r="F18" s="43">
        <v>625</v>
      </c>
    </row>
    <row r="19" spans="1:8" x14ac:dyDescent="0.15">
      <c r="A19" t="s">
        <v>50</v>
      </c>
      <c r="B19" s="6" t="s">
        <v>41</v>
      </c>
      <c r="C19" s="18">
        <v>1000</v>
      </c>
      <c r="D19" s="32">
        <f>260+1501.38</f>
        <v>1761.38</v>
      </c>
      <c r="E19" s="11">
        <f t="shared" si="1"/>
        <v>-761.38000000000011</v>
      </c>
      <c r="F19" s="43">
        <v>1750</v>
      </c>
    </row>
    <row r="20" spans="1:8" x14ac:dyDescent="0.15">
      <c r="A20" t="s">
        <v>51</v>
      </c>
      <c r="B20" s="6" t="s">
        <v>18</v>
      </c>
      <c r="C20" s="18">
        <v>1250</v>
      </c>
      <c r="D20" s="37">
        <f>111.8+851.05</f>
        <v>962.84999999999991</v>
      </c>
      <c r="E20" s="12">
        <f t="shared" si="1"/>
        <v>287.15000000000009</v>
      </c>
      <c r="F20" s="43">
        <v>1000</v>
      </c>
    </row>
    <row r="21" spans="1:8" x14ac:dyDescent="0.15">
      <c r="A21" t="s">
        <v>52</v>
      </c>
      <c r="B21" s="42" t="s">
        <v>10</v>
      </c>
      <c r="C21" s="43">
        <v>6000</v>
      </c>
      <c r="D21" s="44">
        <f>4392+500</f>
        <v>4892</v>
      </c>
      <c r="E21" s="45">
        <f t="shared" si="1"/>
        <v>1108</v>
      </c>
      <c r="F21" s="43">
        <v>6000</v>
      </c>
    </row>
    <row r="22" spans="1:8" x14ac:dyDescent="0.15">
      <c r="A22" t="s">
        <v>53</v>
      </c>
      <c r="B22" s="6" t="s">
        <v>19</v>
      </c>
      <c r="C22" s="18">
        <v>835</v>
      </c>
      <c r="D22" s="32">
        <v>661.24</v>
      </c>
      <c r="E22" s="11">
        <f t="shared" si="1"/>
        <v>173.76</v>
      </c>
      <c r="F22" s="43">
        <v>675</v>
      </c>
    </row>
    <row r="23" spans="1:8" x14ac:dyDescent="0.15">
      <c r="A23">
        <v>4041</v>
      </c>
      <c r="B23" s="6" t="s">
        <v>38</v>
      </c>
      <c r="C23" s="18">
        <v>1000</v>
      </c>
      <c r="D23" s="37">
        <v>1462.78</v>
      </c>
      <c r="E23" s="11">
        <f t="shared" si="1"/>
        <v>-462.78</v>
      </c>
      <c r="F23" s="43">
        <v>1500</v>
      </c>
      <c r="H23" s="1"/>
    </row>
    <row r="24" spans="1:8" x14ac:dyDescent="0.15">
      <c r="A24">
        <v>4070</v>
      </c>
      <c r="B24" s="6" t="s">
        <v>14</v>
      </c>
      <c r="C24" s="18">
        <v>1500</v>
      </c>
      <c r="D24" s="32">
        <v>1691.74</v>
      </c>
      <c r="E24" s="11">
        <f t="shared" si="1"/>
        <v>-191.74</v>
      </c>
      <c r="F24" s="43">
        <v>1500</v>
      </c>
    </row>
    <row r="25" spans="1:8" x14ac:dyDescent="0.15">
      <c r="A25">
        <v>4565</v>
      </c>
      <c r="B25" s="6" t="s">
        <v>16</v>
      </c>
      <c r="C25" s="18">
        <v>4500</v>
      </c>
      <c r="D25" s="32">
        <v>3250.73</v>
      </c>
      <c r="E25" s="11">
        <f t="shared" si="1"/>
        <v>1249.27</v>
      </c>
      <c r="F25" s="43">
        <v>4500</v>
      </c>
    </row>
    <row r="26" spans="1:8" x14ac:dyDescent="0.15">
      <c r="A26">
        <v>4690</v>
      </c>
      <c r="B26" s="6" t="s">
        <v>8</v>
      </c>
      <c r="C26" s="18">
        <v>2000</v>
      </c>
      <c r="D26" s="37">
        <v>204.1</v>
      </c>
      <c r="E26" s="11">
        <f t="shared" si="1"/>
        <v>1795.9</v>
      </c>
      <c r="F26" s="43">
        <v>1000</v>
      </c>
      <c r="H26" s="1"/>
    </row>
    <row r="27" spans="1:8" x14ac:dyDescent="0.15">
      <c r="B27" s="6" t="s">
        <v>7</v>
      </c>
      <c r="C27" s="18">
        <f>4850*13</f>
        <v>63050</v>
      </c>
      <c r="D27" s="37">
        <f>62862.18-1462.78-204.1</f>
        <v>61195.3</v>
      </c>
      <c r="E27" s="11">
        <f t="shared" si="1"/>
        <v>1854.6999999999971</v>
      </c>
      <c r="F27" s="43">
        <v>63500</v>
      </c>
      <c r="H27" s="1"/>
    </row>
    <row r="28" spans="1:8" x14ac:dyDescent="0.15">
      <c r="A28">
        <v>4300</v>
      </c>
      <c r="B28" s="6" t="s">
        <v>20</v>
      </c>
      <c r="C28" s="33">
        <v>1200</v>
      </c>
      <c r="D28" s="32">
        <v>1346.45</v>
      </c>
      <c r="E28" s="11">
        <f t="shared" si="1"/>
        <v>-146.45000000000005</v>
      </c>
      <c r="F28" s="50">
        <v>1200</v>
      </c>
      <c r="H28" s="1"/>
    </row>
    <row r="29" spans="1:8" x14ac:dyDescent="0.15">
      <c r="A29">
        <v>4310</v>
      </c>
      <c r="B29" s="6" t="s">
        <v>23</v>
      </c>
      <c r="C29" s="28">
        <v>500</v>
      </c>
      <c r="D29" s="32">
        <v>285.31</v>
      </c>
      <c r="E29" s="11">
        <f t="shared" si="1"/>
        <v>214.69</v>
      </c>
      <c r="F29" s="51">
        <v>500</v>
      </c>
    </row>
    <row r="30" spans="1:8" x14ac:dyDescent="0.15">
      <c r="A30">
        <v>4320</v>
      </c>
      <c r="B30" s="6" t="s">
        <v>24</v>
      </c>
      <c r="C30" s="28">
        <f>5200-2500+2000</f>
        <v>4700</v>
      </c>
      <c r="D30" s="32">
        <v>4223.1000000000004</v>
      </c>
      <c r="E30" s="11">
        <f t="shared" si="1"/>
        <v>476.89999999999964</v>
      </c>
      <c r="F30" s="51">
        <f>5200-2500+2000</f>
        <v>4700</v>
      </c>
    </row>
    <row r="31" spans="1:8" x14ac:dyDescent="0.15">
      <c r="A31">
        <v>4330</v>
      </c>
      <c r="B31" s="6" t="s">
        <v>25</v>
      </c>
      <c r="C31" s="18">
        <v>1600</v>
      </c>
      <c r="D31" s="32">
        <v>1103.69</v>
      </c>
      <c r="E31" s="11">
        <f t="shared" si="1"/>
        <v>496.30999999999995</v>
      </c>
      <c r="F31" s="43">
        <v>1600</v>
      </c>
    </row>
    <row r="32" spans="1:8" x14ac:dyDescent="0.15">
      <c r="A32">
        <v>4350</v>
      </c>
      <c r="B32" s="6" t="s">
        <v>26</v>
      </c>
      <c r="C32" s="28">
        <v>1500</v>
      </c>
      <c r="D32" s="37">
        <v>184.38</v>
      </c>
      <c r="E32" s="11">
        <f t="shared" si="1"/>
        <v>1315.62</v>
      </c>
      <c r="F32" s="51">
        <v>1500</v>
      </c>
    </row>
    <row r="33" spans="1:8" x14ac:dyDescent="0.15">
      <c r="A33">
        <v>4360</v>
      </c>
      <c r="B33" s="6" t="s">
        <v>27</v>
      </c>
      <c r="C33" s="18">
        <f>1300-500</f>
        <v>800</v>
      </c>
      <c r="D33" s="37">
        <v>330.44</v>
      </c>
      <c r="E33" s="11">
        <f t="shared" si="1"/>
        <v>469.56</v>
      </c>
      <c r="F33" s="43">
        <f>1300-500</f>
        <v>800</v>
      </c>
    </row>
    <row r="34" spans="1:8" x14ac:dyDescent="0.15">
      <c r="A34">
        <v>4370</v>
      </c>
      <c r="B34" s="6" t="s">
        <v>21</v>
      </c>
      <c r="C34" s="28">
        <v>610</v>
      </c>
      <c r="D34" s="32">
        <v>507.2</v>
      </c>
      <c r="E34" s="11">
        <f t="shared" si="1"/>
        <v>102.80000000000001</v>
      </c>
      <c r="F34" s="51">
        <v>610</v>
      </c>
    </row>
    <row r="35" spans="1:8" x14ac:dyDescent="0.15">
      <c r="A35">
        <v>4380</v>
      </c>
      <c r="B35" s="6" t="s">
        <v>28</v>
      </c>
      <c r="C35" s="18">
        <f>2275-300-650</f>
        <v>1325</v>
      </c>
      <c r="D35" s="37">
        <v>757.73</v>
      </c>
      <c r="E35" s="11">
        <f t="shared" si="1"/>
        <v>567.27</v>
      </c>
      <c r="F35" s="43">
        <f>2275-300-650</f>
        <v>1325</v>
      </c>
    </row>
    <row r="36" spans="1:8" x14ac:dyDescent="0.15">
      <c r="A36">
        <v>4391</v>
      </c>
      <c r="B36" s="6" t="s">
        <v>29</v>
      </c>
      <c r="C36" s="18">
        <v>800</v>
      </c>
      <c r="D36" s="37">
        <v>395.89</v>
      </c>
      <c r="E36" s="11">
        <f t="shared" si="1"/>
        <v>404.11</v>
      </c>
      <c r="F36" s="43">
        <v>800</v>
      </c>
    </row>
    <row r="37" spans="1:8" x14ac:dyDescent="0.15">
      <c r="A37">
        <v>4394</v>
      </c>
      <c r="B37" s="6" t="s">
        <v>54</v>
      </c>
      <c r="C37" s="18">
        <v>0</v>
      </c>
      <c r="D37" s="32">
        <v>295.06</v>
      </c>
      <c r="E37" s="11">
        <f t="shared" si="1"/>
        <v>-295.06</v>
      </c>
      <c r="F37" s="43">
        <v>0</v>
      </c>
    </row>
    <row r="38" spans="1:8" x14ac:dyDescent="0.15">
      <c r="B38" s="6" t="s">
        <v>35</v>
      </c>
      <c r="C38" s="18">
        <v>800</v>
      </c>
      <c r="D38" s="37">
        <v>0</v>
      </c>
      <c r="E38" s="11">
        <f t="shared" si="1"/>
        <v>800</v>
      </c>
      <c r="F38" s="43">
        <v>800</v>
      </c>
    </row>
    <row r="39" spans="1:8" x14ac:dyDescent="0.15">
      <c r="B39" s="6" t="s">
        <v>30</v>
      </c>
      <c r="C39" s="18">
        <v>700</v>
      </c>
      <c r="D39" s="37">
        <v>0</v>
      </c>
      <c r="E39" s="11">
        <f t="shared" si="1"/>
        <v>700</v>
      </c>
      <c r="F39" s="43">
        <v>700</v>
      </c>
    </row>
    <row r="40" spans="1:8" x14ac:dyDescent="0.15">
      <c r="B40" s="6" t="s">
        <v>47</v>
      </c>
      <c r="C40" s="18">
        <v>50</v>
      </c>
      <c r="D40" s="37">
        <v>0</v>
      </c>
      <c r="E40" s="11">
        <f t="shared" si="1"/>
        <v>50</v>
      </c>
      <c r="F40" s="43">
        <v>50</v>
      </c>
    </row>
    <row r="41" spans="1:8" x14ac:dyDescent="0.15">
      <c r="A41">
        <v>4399</v>
      </c>
      <c r="B41" s="6" t="s">
        <v>57</v>
      </c>
      <c r="C41" s="18">
        <v>500</v>
      </c>
      <c r="D41" s="32">
        <v>726</v>
      </c>
      <c r="E41" s="11">
        <f t="shared" si="1"/>
        <v>-226</v>
      </c>
      <c r="F41" s="43">
        <v>500</v>
      </c>
    </row>
    <row r="42" spans="1:8" x14ac:dyDescent="0.15">
      <c r="A42">
        <v>4470</v>
      </c>
      <c r="B42" s="6" t="s">
        <v>6</v>
      </c>
      <c r="C42" s="18">
        <v>1200</v>
      </c>
      <c r="D42" s="37">
        <v>770</v>
      </c>
      <c r="E42" s="11">
        <f t="shared" si="1"/>
        <v>430</v>
      </c>
      <c r="F42" s="43">
        <v>1200</v>
      </c>
      <c r="H42" s="1"/>
    </row>
    <row r="43" spans="1:8" x14ac:dyDescent="0.15">
      <c r="A43">
        <v>4550</v>
      </c>
      <c r="B43" s="6" t="s">
        <v>15</v>
      </c>
      <c r="C43" s="18">
        <v>750</v>
      </c>
      <c r="D43" s="32">
        <v>200</v>
      </c>
      <c r="E43" s="11">
        <f t="shared" si="1"/>
        <v>550</v>
      </c>
      <c r="F43" s="43">
        <v>750</v>
      </c>
    </row>
    <row r="44" spans="1:8" x14ac:dyDescent="0.15">
      <c r="A44">
        <v>4551</v>
      </c>
      <c r="B44" s="6" t="s">
        <v>55</v>
      </c>
      <c r="C44" s="18">
        <v>0</v>
      </c>
      <c r="D44" s="32">
        <v>629</v>
      </c>
      <c r="E44" s="11">
        <f t="shared" si="1"/>
        <v>-629</v>
      </c>
      <c r="F44" s="43">
        <v>800</v>
      </c>
    </row>
    <row r="45" spans="1:8" x14ac:dyDescent="0.15">
      <c r="A45">
        <v>4552</v>
      </c>
      <c r="B45" s="6" t="s">
        <v>45</v>
      </c>
      <c r="C45" s="18">
        <v>0</v>
      </c>
      <c r="D45" s="32">
        <v>9800</v>
      </c>
      <c r="E45" s="11">
        <f t="shared" si="1"/>
        <v>-9800</v>
      </c>
      <c r="F45" s="43">
        <v>0</v>
      </c>
    </row>
    <row r="46" spans="1:8" x14ac:dyDescent="0.15">
      <c r="A46">
        <v>4750</v>
      </c>
      <c r="B46" s="6" t="s">
        <v>9</v>
      </c>
      <c r="C46" s="18">
        <v>800</v>
      </c>
      <c r="D46" s="37">
        <v>594.13</v>
      </c>
      <c r="E46" s="11">
        <f t="shared" si="1"/>
        <v>205.87</v>
      </c>
      <c r="F46" s="43">
        <v>800</v>
      </c>
    </row>
    <row r="47" spans="1:8" x14ac:dyDescent="0.15">
      <c r="A47">
        <v>5010</v>
      </c>
      <c r="B47" s="6" t="s">
        <v>43</v>
      </c>
      <c r="C47" s="18">
        <v>500</v>
      </c>
      <c r="D47" s="32">
        <v>39.74</v>
      </c>
      <c r="E47" s="11">
        <f t="shared" si="1"/>
        <v>460.26</v>
      </c>
      <c r="F47" s="43">
        <v>500</v>
      </c>
    </row>
    <row r="48" spans="1:8" x14ac:dyDescent="0.15">
      <c r="A48">
        <v>5020</v>
      </c>
      <c r="B48" s="6" t="s">
        <v>37</v>
      </c>
      <c r="C48" s="18">
        <v>1000</v>
      </c>
      <c r="D48" s="32">
        <v>850.28</v>
      </c>
      <c r="E48" s="11">
        <f t="shared" si="1"/>
        <v>149.72000000000003</v>
      </c>
      <c r="F48" s="43">
        <v>1000</v>
      </c>
    </row>
    <row r="49" spans="1:8" x14ac:dyDescent="0.15">
      <c r="A49">
        <v>5320</v>
      </c>
      <c r="B49" s="6" t="s">
        <v>56</v>
      </c>
      <c r="C49" s="18"/>
      <c r="D49" s="32">
        <v>2597.25</v>
      </c>
      <c r="E49" s="11">
        <f t="shared" si="1"/>
        <v>-2597.25</v>
      </c>
      <c r="F49" s="43"/>
    </row>
    <row r="50" spans="1:8" x14ac:dyDescent="0.15">
      <c r="B50" s="42" t="s">
        <v>68</v>
      </c>
      <c r="C50" s="43"/>
      <c r="D50" s="44"/>
      <c r="E50" s="45"/>
      <c r="F50" s="43"/>
    </row>
    <row r="51" spans="1:8" x14ac:dyDescent="0.15">
      <c r="B51" s="6" t="s">
        <v>40</v>
      </c>
      <c r="C51" s="18">
        <v>350</v>
      </c>
      <c r="D51" s="32">
        <v>0</v>
      </c>
      <c r="E51" s="11">
        <f>C51-D51</f>
        <v>350</v>
      </c>
      <c r="F51" s="43">
        <v>350</v>
      </c>
    </row>
    <row r="52" spans="1:8" x14ac:dyDescent="0.15">
      <c r="B52" s="6" t="s">
        <v>44</v>
      </c>
      <c r="C52" s="18">
        <v>0</v>
      </c>
      <c r="D52" s="32">
        <v>0</v>
      </c>
      <c r="E52" s="11">
        <f>C52-D52</f>
        <v>0</v>
      </c>
      <c r="F52" s="43">
        <v>0</v>
      </c>
    </row>
    <row r="53" spans="1:8" x14ac:dyDescent="0.15">
      <c r="B53" s="6" t="s">
        <v>32</v>
      </c>
      <c r="C53" s="19">
        <v>0</v>
      </c>
      <c r="D53" s="8">
        <v>0</v>
      </c>
      <c r="E53" s="34">
        <f>C53-D53</f>
        <v>0</v>
      </c>
      <c r="F53" s="52">
        <v>0</v>
      </c>
    </row>
    <row r="54" spans="1:8" x14ac:dyDescent="0.15">
      <c r="B54" s="6" t="s">
        <v>22</v>
      </c>
      <c r="C54" s="19">
        <v>160</v>
      </c>
      <c r="D54" s="38">
        <v>0</v>
      </c>
      <c r="E54" s="27">
        <f>C54-D54</f>
        <v>160</v>
      </c>
      <c r="F54" s="52">
        <v>160</v>
      </c>
    </row>
    <row r="55" spans="1:8" ht="15" thickBot="1" x14ac:dyDescent="0.2">
      <c r="B55" s="25" t="s">
        <v>31</v>
      </c>
      <c r="C55" s="26">
        <f>SUM(C13:C54)</f>
        <v>109825</v>
      </c>
      <c r="D55" s="26">
        <f>SUM(D13:D54)</f>
        <v>108532.99</v>
      </c>
      <c r="E55" s="26">
        <f>SUM(E13:E54)</f>
        <v>1292.0099999999966</v>
      </c>
      <c r="F55" s="26">
        <f>SUM(F13:F54)</f>
        <v>110795</v>
      </c>
      <c r="H55" s="29"/>
    </row>
    <row r="56" spans="1:8" x14ac:dyDescent="0.15">
      <c r="B56" s="13"/>
      <c r="C56" s="9"/>
      <c r="D56" s="9"/>
      <c r="E56" s="9"/>
      <c r="F56" s="9"/>
    </row>
    <row r="57" spans="1:8" x14ac:dyDescent="0.15">
      <c r="B57">
        <v>2017</v>
      </c>
      <c r="D57" s="29" t="s">
        <v>63</v>
      </c>
      <c r="E57" t="s">
        <v>66</v>
      </c>
    </row>
    <row r="58" spans="1:8" x14ac:dyDescent="0.15">
      <c r="B58" t="s">
        <v>61</v>
      </c>
      <c r="C58" s="41">
        <f>D9</f>
        <v>119251.70999999999</v>
      </c>
      <c r="D58" s="40">
        <v>1</v>
      </c>
    </row>
    <row r="59" spans="1:8" x14ac:dyDescent="0.15">
      <c r="B59" t="s">
        <v>62</v>
      </c>
      <c r="C59" s="41">
        <f>SUM(D23:D27)</f>
        <v>67804.650000000009</v>
      </c>
      <c r="D59" s="39">
        <f>+C59/C58</f>
        <v>0.5685842995458934</v>
      </c>
      <c r="E59" s="40">
        <v>0.33</v>
      </c>
    </row>
    <row r="60" spans="1:8" x14ac:dyDescent="0.15">
      <c r="B60" t="s">
        <v>67</v>
      </c>
      <c r="C60" s="41">
        <f>SUM(D13:D22)</f>
        <v>15092.690000000002</v>
      </c>
      <c r="D60" s="39">
        <f>+C60/C58</f>
        <v>0.12656162330921714</v>
      </c>
      <c r="E60" s="40">
        <v>0.28000000000000003</v>
      </c>
    </row>
    <row r="61" spans="1:8" x14ac:dyDescent="0.15">
      <c r="B61" t="s">
        <v>65</v>
      </c>
      <c r="C61" s="41">
        <f>SUM(D41:D54)</f>
        <v>16206.4</v>
      </c>
      <c r="D61" s="39">
        <f>+C61/C58</f>
        <v>0.13590077660102318</v>
      </c>
    </row>
    <row r="62" spans="1:8" x14ac:dyDescent="0.15">
      <c r="B62" t="s">
        <v>64</v>
      </c>
      <c r="C62" s="41">
        <f>SUM(D28:D40)</f>
        <v>9429.25</v>
      </c>
      <c r="D62" s="39">
        <f>+C62/C58</f>
        <v>7.9070144989954447E-2</v>
      </c>
      <c r="E62" s="40">
        <v>0.39</v>
      </c>
    </row>
  </sheetData>
  <phoneticPr fontId="0" type="noConversion"/>
  <printOptions horizontalCentered="1" verticalCentered="1"/>
  <pageMargins left="0" right="0" top="0" bottom="0" header="0.31496062992125984" footer="0.31496062992125984"/>
  <pageSetup paperSize="9" scale="82" firstPageNumber="0" orientation="portrait" horizontalDpi="4294967293" verticalDpi="4294967293" r:id="rId1"/>
  <headerFooter>
    <oddHeader>&amp;C&amp;"Elephant,Standaard"Jaarcijfers 2017 en Begroting 2018 
LEEF! Doetinchem</oddHeader>
    <oddFooter>&amp;R&amp;"Calibri,Standaard"&amp;8Copyright  LEEF! Doetinchem. S.Mengerink</oddFooter>
  </headerFooter>
  <colBreaks count="1" manualBreakCount="1">
    <brk id="6" max="1048575" man="1"/>
  </colBreaks>
  <ignoredErrors>
    <ignoredError sqref="C61:C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Inkomsten uitgaven 2022</vt:lpstr>
      <vt:lpstr>Inkomsten uitgaven 2021</vt:lpstr>
      <vt:lpstr>Inkomsten uitgaven 2020</vt:lpstr>
      <vt:lpstr>Inkomsten uitgaven 2019</vt:lpstr>
      <vt:lpstr>Inkomsten uitgaven 2018</vt:lpstr>
      <vt:lpstr> Inkomsten uitgaven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Microsoft Office User</cp:lastModifiedBy>
  <cp:revision>0</cp:revision>
  <cp:lastPrinted>2022-05-25T17:36:16Z</cp:lastPrinted>
  <dcterms:created xsi:type="dcterms:W3CDTF">2011-01-15T12:45:22Z</dcterms:created>
  <dcterms:modified xsi:type="dcterms:W3CDTF">2023-05-28T14:05:21Z</dcterms:modified>
</cp:coreProperties>
</file>